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N:\DMF\AREAS\AMF1\UMF-1\Financiamento\Covered Bonds\OH\Ficheiros\Agencias Rating Report Trimestrais\Analise_2025-12-31\Site\"/>
    </mc:Choice>
  </mc:AlternateContent>
  <xr:revisionPtr revIDLastSave="0" documentId="13_ncr:1_{05EA2091-38D8-4921-BB33-8E346BC83E74}" xr6:coauthVersionLast="47" xr6:coauthVersionMax="47" xr10:uidLastSave="{00000000-0000-0000-0000-000000000000}"/>
  <bookViews>
    <workbookView xWindow="23880" yWindow="105" windowWidth="24240" windowHeight="13140" xr2:uid="{F03A04E3-FA02-44F0-83FA-571B54C5E4B7}"/>
  </bookViews>
  <sheets>
    <sheet name="December 2025" sheetId="1" r:id="rId1"/>
    <sheet name="Notes" sheetId="2" r:id="rId2"/>
  </sheets>
  <externalReferences>
    <externalReference r:id="rId3"/>
    <externalReference r:id="rId4"/>
  </externalReferences>
  <definedNames>
    <definedName name="OLE_LINK2" localSheetId="0">'December 2025'!#REF!</definedName>
    <definedName name="_xlnm.Print_Area" localSheetId="0">'December 2025'!$A$1:$J$216</definedName>
    <definedName name="_xlnm.Print_Area" localSheetId="1">Notes!$B$2:$C$46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5" i="1" l="1"/>
  <c r="H175" i="1"/>
  <c r="G175" i="1"/>
  <c r="F175" i="1"/>
  <c r="E175" i="1"/>
  <c r="D175" i="1"/>
  <c r="C175" i="1"/>
  <c r="I171" i="1"/>
  <c r="H171" i="1"/>
  <c r="G171" i="1"/>
  <c r="F171" i="1"/>
  <c r="E171" i="1"/>
  <c r="D171" i="1"/>
  <c r="C171"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31" i="1"/>
  <c r="H77" i="1"/>
  <c r="H76" i="1"/>
  <c r="F76" i="1"/>
  <c r="H70" i="1"/>
  <c r="F70" i="1"/>
  <c r="H68" i="1"/>
  <c r="F68" i="1"/>
  <c r="I63" i="1"/>
  <c r="I55" i="1"/>
  <c r="I53" i="1"/>
  <c r="I49" i="1"/>
  <c r="I22" i="1"/>
  <c r="H20" i="1"/>
  <c r="H18" i="1" s="1"/>
  <c r="H17" i="1"/>
  <c r="H14" i="1"/>
  <c r="H11" i="1" s="1"/>
  <c r="H13" i="1"/>
  <c r="H12" i="1"/>
  <c r="I8" i="1"/>
  <c r="I23" i="1" s="1"/>
  <c r="H22" i="1" l="1"/>
  <c r="G173" i="1"/>
  <c r="G174" i="1" s="1"/>
  <c r="F173" i="1"/>
  <c r="F174" i="1" s="1"/>
  <c r="E173" i="1"/>
  <c r="E174" i="1" s="1"/>
  <c r="D173" i="1"/>
  <c r="D174" i="1" s="1"/>
  <c r="C173" i="1"/>
  <c r="C174" i="1" s="1"/>
  <c r="I173" i="1"/>
  <c r="I174" i="1" s="1"/>
  <c r="H173" i="1"/>
  <c r="H174" i="1" s="1"/>
  <c r="H8" i="1"/>
</calcChain>
</file>

<file path=xl/sharedStrings.xml><?xml version="1.0" encoding="utf-8"?>
<sst xmlns="http://schemas.openxmlformats.org/spreadsheetml/2006/main" count="280" uniqueCount="207">
  <si>
    <t>Report Reference Date:</t>
  </si>
  <si>
    <t>Report Frequency:</t>
  </si>
  <si>
    <t>Quarterly</t>
  </si>
  <si>
    <t>1. Current Credit Ratings</t>
  </si>
  <si>
    <t>Long Term</t>
  </si>
  <si>
    <t>Short Term</t>
  </si>
  <si>
    <t xml:space="preserve">Mortgage Covered Bond Programme </t>
  </si>
  <si>
    <t>AAA (Moody´s)</t>
  </si>
  <si>
    <t>N/A</t>
  </si>
  <si>
    <t>Caixa Geral de Depósitos</t>
  </si>
  <si>
    <t>Baa1/ A / A (low) (Moody's / S&amp;P / DBRS)</t>
  </si>
  <si>
    <t>P-2/A-1/R-1L (Moody's / S&amp;P / DBRS)</t>
  </si>
  <si>
    <t>Portugal</t>
  </si>
  <si>
    <t>A3 / A+ / A / A (high) (Moody's / S&amp;P / Fitch / DBRS)</t>
  </si>
  <si>
    <t>P2/A-1/F1+/R-1(Moody's / S&amp;P / Fitch / DBRS)</t>
  </si>
  <si>
    <t>2. Covered Bonds Issues</t>
  </si>
  <si>
    <t>Issue Date</t>
  </si>
  <si>
    <t>Coupon</t>
  </si>
  <si>
    <t>Maturity Date</t>
  </si>
  <si>
    <r>
      <t>Soft Bullet Date</t>
    </r>
    <r>
      <rPr>
        <b/>
        <vertAlign val="superscript"/>
        <sz val="9"/>
        <color theme="0"/>
        <rFont val="Verdana"/>
        <family val="2"/>
      </rPr>
      <t>1</t>
    </r>
  </si>
  <si>
    <t>Remaining Term</t>
  </si>
  <si>
    <t>Nominal Amount</t>
  </si>
  <si>
    <t>Covered Bonds Outstanding</t>
  </si>
  <si>
    <t>Syndicated Covered Bonds Issues</t>
  </si>
  <si>
    <t>Private Placements Covered Bonds Issues</t>
  </si>
  <si>
    <t>Series 14   (ISIN PTCGHOOE0013)</t>
  </si>
  <si>
    <t>FRN</t>
  </si>
  <si>
    <t>Series 18   (ISIN PTCGDLOM0028)</t>
  </si>
  <si>
    <t>Series 19   (ISIN PTCGDEOM0001)</t>
  </si>
  <si>
    <t>CRD Compliant (Yes/No)</t>
  </si>
  <si>
    <t>Yes</t>
  </si>
  <si>
    <t>3. Asset Cover Test</t>
  </si>
  <si>
    <t>Mortgage Credit Pool</t>
  </si>
  <si>
    <r>
      <t>Liquid Assets (Liquidity Buffer, LB)</t>
    </r>
    <r>
      <rPr>
        <b/>
        <vertAlign val="superscript"/>
        <sz val="9"/>
        <color theme="3"/>
        <rFont val="Verdana"/>
        <family val="2"/>
      </rPr>
      <t>2</t>
    </r>
  </si>
  <si>
    <t>LB- eligible Cash Deposits</t>
  </si>
  <si>
    <t>LB- eligible Securities</t>
  </si>
  <si>
    <t>Substitution Assets (Cash and Securities)</t>
  </si>
  <si>
    <t xml:space="preserve">Total Cover Pool </t>
  </si>
  <si>
    <r>
      <t>Overcollateralization</t>
    </r>
    <r>
      <rPr>
        <b/>
        <vertAlign val="superscript"/>
        <sz val="9"/>
        <color theme="3"/>
        <rFont val="Verdana"/>
        <family val="2"/>
      </rPr>
      <t>3</t>
    </r>
    <r>
      <rPr>
        <b/>
        <sz val="9"/>
        <color theme="3"/>
        <rFont val="Verdana"/>
        <family val="2"/>
      </rPr>
      <t xml:space="preserve"> (Current OC)</t>
    </r>
  </si>
  <si>
    <r>
      <t xml:space="preserve">Required Overcollateralization (Moody's) - </t>
    </r>
    <r>
      <rPr>
        <sz val="9"/>
        <color theme="3"/>
        <rFont val="Verdana"/>
        <family val="2"/>
      </rPr>
      <t>Minimum OC level to keep the current Mortgage Covered Bond Programme rating</t>
    </r>
  </si>
  <si>
    <t>Legal Minimum Overcollateralization</t>
  </si>
  <si>
    <t>4. Other Triggers</t>
  </si>
  <si>
    <r>
      <t>Net Present Value of Assets (incl. derivatives)</t>
    </r>
    <r>
      <rPr>
        <vertAlign val="superscript"/>
        <sz val="9"/>
        <color theme="3"/>
        <rFont val="Verdana"/>
        <family val="2"/>
      </rPr>
      <t>4</t>
    </r>
  </si>
  <si>
    <r>
      <t>Net present value of liabilities (incl. derivatives)</t>
    </r>
    <r>
      <rPr>
        <vertAlign val="superscript"/>
        <sz val="9"/>
        <color theme="3"/>
        <rFont val="Verdana"/>
        <family val="2"/>
      </rPr>
      <t>4</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</si>
  <si>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</si>
  <si>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OK</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</si>
  <si>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</si>
  <si>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</si>
  <si>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</si>
  <si>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</si>
  <si>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</si>
  <si>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</si>
  <si>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</si>
  <si>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</si>
  <si>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</si>
  <si>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</si>
  <si>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</si>
  <si>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</si>
  <si>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</si>
  <si>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n/a</t>
  </si>
  <si>
    <t>6. Mortgage Credit Pool</t>
  </si>
  <si>
    <t>Main Characteristics</t>
  </si>
  <si>
    <t>Number of Loans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</si>
  <si>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</si>
  <si>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</si>
  <si>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</si>
  <si>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</si>
  <si>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</si>
  <si>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</si>
  <si>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</si>
  <si>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</si>
  <si>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</si>
  <si>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</si>
  <si>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9"/>
        <color theme="3"/>
        <rFont val="Verdana"/>
        <family val="2"/>
      </rPr>
      <t>5</t>
    </r>
    <r>
      <rPr>
        <sz val="9"/>
        <color theme="3"/>
        <rFont val="Verdana"/>
        <family val="2"/>
      </rPr>
      <t xml:space="preserve"> (%)</t>
    </r>
  </si>
  <si>
    <r>
      <t>Weighted Average Current Indexed LTV</t>
    </r>
    <r>
      <rPr>
        <vertAlign val="superscript"/>
        <sz val="9"/>
        <color theme="3"/>
        <rFont val="Verdana"/>
        <family val="2"/>
      </rPr>
      <t>5</t>
    </r>
    <r>
      <rPr>
        <sz val="9"/>
        <color theme="3"/>
        <rFont val="Verdana"/>
        <family val="2"/>
      </rPr>
      <t xml:space="preserve"> (%)</t>
    </r>
  </si>
  <si>
    <t>Weighted Average Interest Rate (%)</t>
  </si>
  <si>
    <t>Weighted Average Spread (%)</t>
  </si>
  <si>
    <t>Max Maturity Date (yyyy-mm-dd)</t>
  </si>
  <si>
    <t>6. Mortgage Credit Pool (continued)</t>
  </si>
  <si>
    <t>Subsidized Loans</t>
  </si>
  <si>
    <t xml:space="preserve">   Number of Loans  </t>
  </si>
  <si>
    <t>% Total Loans</t>
  </si>
  <si>
    <t>Amount of Loans</t>
  </si>
  <si>
    <t>% Total Amount</t>
  </si>
  <si>
    <r>
      <t>Insured Property</t>
    </r>
    <r>
      <rPr>
        <b/>
        <vertAlign val="superscript"/>
        <sz val="9"/>
        <color theme="3"/>
        <rFont val="Verdana"/>
        <family val="2"/>
      </rPr>
      <t>6</t>
    </r>
  </si>
  <si>
    <t>Interest Rate Type</t>
  </si>
  <si>
    <r>
      <t>Fixed</t>
    </r>
    <r>
      <rPr>
        <vertAlign val="superscript"/>
        <sz val="9"/>
        <color theme="3"/>
        <rFont val="Verdana"/>
        <family val="2"/>
      </rPr>
      <t>7</t>
    </r>
  </si>
  <si>
    <t>Floating</t>
  </si>
  <si>
    <t>Repayment Type</t>
  </si>
  <si>
    <t>Annuity / French</t>
  </si>
  <si>
    <t>Linear</t>
  </si>
  <si>
    <t>Increasing instalments</t>
  </si>
  <si>
    <t>Bullet</t>
  </si>
  <si>
    <t>Interest-only</t>
  </si>
  <si>
    <t>Other</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</si>
  <si>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</si>
  <si>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</si>
  <si>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</si>
  <si>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</si>
  <si>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</si>
  <si>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</si>
  <si>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</si>
  <si>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</si>
  <si>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</si>
  <si>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</si>
  <si>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</si>
  <si>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</si>
  <si>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</si>
  <si>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</si>
  <si>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</si>
  <si>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</si>
  <si>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</si>
  <si>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</si>
  <si>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</si>
  <si>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</si>
  <si>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</si>
  <si>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</si>
  <si>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</si>
  <si>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</si>
  <si>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</si>
  <si>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</si>
  <si>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</si>
  <si>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</si>
  <si>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</si>
  <si>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</si>
  <si>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</si>
  <si>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</si>
  <si>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</si>
  <si>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</si>
  <si>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</si>
  <si>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</si>
  <si>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</si>
  <si>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</si>
  <si>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 xml:space="preserve">Second Home </t>
  </si>
  <si>
    <t>Buy to Let</t>
  </si>
  <si>
    <t>Property Type</t>
  </si>
  <si>
    <t>Residential</t>
  </si>
  <si>
    <t>Flat</t>
  </si>
  <si>
    <t>House</t>
  </si>
  <si>
    <t>Commercial</t>
  </si>
  <si>
    <t>Geographical Distribution</t>
  </si>
  <si>
    <t>North</t>
  </si>
  <si>
    <t>Center</t>
  </si>
  <si>
    <t>Lisbon</t>
  </si>
  <si>
    <t>Alentejo</t>
  </si>
  <si>
    <t>Algarve</t>
  </si>
  <si>
    <t>Madeira</t>
  </si>
  <si>
    <t>Azores</t>
  </si>
  <si>
    <r>
      <t>Delinquencies</t>
    </r>
    <r>
      <rPr>
        <b/>
        <vertAlign val="superscript"/>
        <sz val="9"/>
        <color theme="4" tint="-0.249977111117893"/>
        <rFont val="Verdana"/>
        <family val="2"/>
      </rPr>
      <t>8</t>
    </r>
  </si>
  <si>
    <t>&gt; 30 to 60 days</t>
  </si>
  <si>
    <t>&gt; 60 to 90 days</t>
  </si>
  <si>
    <t>&gt; 90 days</t>
  </si>
  <si>
    <r>
      <t>Projected Outstanding Amount</t>
    </r>
    <r>
      <rPr>
        <b/>
        <vertAlign val="superscript"/>
        <sz val="9"/>
        <color theme="3"/>
        <rFont val="Verdana"/>
        <family val="2"/>
      </rPr>
      <t>b</t>
    </r>
  </si>
  <si>
    <r>
      <t>Amortisation
Profile</t>
    </r>
    <r>
      <rPr>
        <b/>
        <sz val="9"/>
        <color theme="0"/>
        <rFont val="Verdana"/>
        <family val="2"/>
      </rPr>
      <t>__</t>
    </r>
  </si>
  <si>
    <t>Principal Balance</t>
  </si>
  <si>
    <r>
      <rPr>
        <vertAlign val="superscript"/>
        <sz val="8"/>
        <color theme="3"/>
        <rFont val="Verdana"/>
        <family val="2"/>
      </rPr>
      <t xml:space="preserve">b </t>
    </r>
    <r>
      <rPr>
        <sz val="8"/>
        <color theme="3"/>
        <rFont val="Verdana"/>
        <family val="2"/>
      </rPr>
      <t>Includes mortgage pool; assumes no prepayments</t>
    </r>
  </si>
  <si>
    <t>7. Expected Maturity Structure</t>
  </si>
  <si>
    <t>In EUR</t>
  </si>
  <si>
    <t>0-1 Years</t>
  </si>
  <si>
    <t>1-2 Years</t>
  </si>
  <si>
    <t>2-3 Years</t>
  </si>
  <si>
    <t>3-4 Years</t>
  </si>
  <si>
    <t>4-5 Years</t>
  </si>
  <si>
    <t>5-10 Years</t>
  </si>
  <si>
    <t>&gt;10 Years</t>
  </si>
  <si>
    <r>
      <t>Residencial Mortgages</t>
    </r>
    <r>
      <rPr>
        <vertAlign val="superscript"/>
        <sz val="9"/>
        <color theme="3"/>
        <rFont val="Verdana"/>
        <family val="2"/>
      </rPr>
      <t>b</t>
    </r>
  </si>
  <si>
    <t>Commercial Mortgages</t>
  </si>
  <si>
    <r>
      <t>Other Assets</t>
    </r>
    <r>
      <rPr>
        <vertAlign val="superscript"/>
        <sz val="9"/>
        <color theme="3"/>
        <rFont val="Verdana"/>
        <family val="2"/>
      </rPr>
      <t>2</t>
    </r>
  </si>
  <si>
    <t>Cover Pool</t>
  </si>
  <si>
    <t>Covered Bonds</t>
  </si>
  <si>
    <t>8. Derivative Financial Instruments</t>
  </si>
  <si>
    <t>Total Amount of Derivatives in the Cover pool</t>
  </si>
  <si>
    <r>
      <t>Of Which Interest Rate Derivatives</t>
    </r>
    <r>
      <rPr>
        <b/>
        <vertAlign val="superscript"/>
        <sz val="9"/>
        <color theme="3"/>
        <rFont val="Verdana"/>
        <family val="2"/>
      </rPr>
      <t>c</t>
    </r>
  </si>
  <si>
    <t>Fixed to Floating Swaps</t>
  </si>
  <si>
    <t>Interest Basis Swaps</t>
  </si>
  <si>
    <r>
      <t>Of Which Currency Swaps</t>
    </r>
    <r>
      <rPr>
        <b/>
        <vertAlign val="superscript"/>
        <sz val="9"/>
        <color theme="3"/>
        <rFont val="Verdana"/>
        <family val="2"/>
      </rPr>
      <t xml:space="preserve"> </t>
    </r>
  </si>
  <si>
    <r>
      <t>c</t>
    </r>
    <r>
      <rPr>
        <sz val="9"/>
        <color theme="3"/>
        <rFont val="Verdana"/>
        <family val="2"/>
      </rPr>
      <t xml:space="preserve"> External Counterparties (No)</t>
    </r>
  </si>
  <si>
    <t xml:space="preserve">10. Contacts </t>
  </si>
  <si>
    <t>Financial Markets Division - Funding</t>
  </si>
  <si>
    <t>Other Reports on CGD website</t>
  </si>
  <si>
    <t>https://www.cgd.pt/English/Investor-Relations/Debt-Issuances/Prospectus/Pages/CGD-Covered-Bonds.aspx</t>
  </si>
  <si>
    <t>Notes</t>
  </si>
  <si>
    <r>
      <rPr>
        <b/>
        <vertAlign val="superscript"/>
        <sz val="9"/>
        <color theme="3"/>
        <rFont val="Verdana"/>
        <family val="2"/>
      </rPr>
      <t>1</t>
    </r>
    <r>
      <rPr>
        <b/>
        <sz val="9"/>
        <color theme="3"/>
        <rFont val="Verdana"/>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</si>
  <si>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</si>
  <si>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color theme="3"/>
        <rFont val="Verdana"/>
        <family val="2"/>
      </rPr>
      <t>2</t>
    </r>
    <r>
      <rPr>
        <b/>
        <sz val="9"/>
        <color theme="3"/>
        <rFont val="Verdana"/>
        <family val="2"/>
      </rPr>
      <t xml:space="preserve"> Liquid Assets and Substitution Assets</t>
    </r>
  </si>
  <si>
    <t>Liquid assets means assets held in accordance with Article 16 "Requirement for a cove rpool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Directive EU 2019-2162; Artigo 3º "Definições" of RJOC)
Both Liquid Assets and Substitution Assets are subject the limitations and other terms and conditions set by Article 129 of Regulation 575-2013 as subsequently amended from time to time (CRR).</t>
  </si>
  <si>
    <r>
      <rPr>
        <b/>
        <vertAlign val="superscript"/>
        <sz val="9"/>
        <color theme="3"/>
        <rFont val="Verdana"/>
        <family val="2"/>
      </rPr>
      <t>3</t>
    </r>
    <r>
      <rPr>
        <b/>
        <sz val="9"/>
        <color theme="3"/>
        <rFont val="Verdana"/>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</si>
  <si>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</si>
  <si>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color theme="3"/>
        <rFont val="Verdana"/>
        <family val="2"/>
      </rPr>
      <t>4</t>
    </r>
    <r>
      <rPr>
        <b/>
        <sz val="9"/>
        <color theme="3"/>
        <rFont val="Verdana"/>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</si>
  <si>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</si>
  <si>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color theme="3"/>
        <rFont val="Verdana"/>
        <family val="2"/>
      </rPr>
      <t>5</t>
    </r>
    <r>
      <rPr>
        <b/>
        <sz val="9"/>
        <color theme="3"/>
        <rFont val="Verdana"/>
        <family val="2"/>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</si>
  <si>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</si>
  <si>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9"/>
        <color theme="3"/>
        <rFont val="Verdana"/>
        <family val="2"/>
      </rPr>
      <t>6</t>
    </r>
    <r>
      <rPr>
        <b/>
        <sz val="9"/>
        <color theme="3"/>
        <rFont val="Verdana"/>
        <family val="2"/>
      </rPr>
      <t xml:space="preserve"> Insured Property</t>
    </r>
  </si>
  <si>
    <t>All mortgages must have property damage insurance covering fire and floods.</t>
  </si>
  <si>
    <r>
      <rPr>
        <b/>
        <vertAlign val="superscript"/>
        <sz val="9"/>
        <color theme="3"/>
        <rFont val="Verdana"/>
        <family val="2"/>
      </rPr>
      <t>7</t>
    </r>
    <r>
      <rPr>
        <b/>
        <sz val="9"/>
        <color theme="3"/>
        <rFont val="Verdana"/>
        <family val="2"/>
      </rPr>
      <t xml:space="preserve"> Fixed </t>
    </r>
  </si>
  <si>
    <t>These loans are fixed rate as of the reference date, including loans granted on a mixed-rate basis, i.e., loans with an initial fixed rate period after which interest rate reverts to Euribor-indexed floating rate until maturity</t>
  </si>
  <si>
    <r>
      <rPr>
        <b/>
        <vertAlign val="superscript"/>
        <sz val="9"/>
        <color theme="3"/>
        <rFont val="Verdana"/>
        <family val="2"/>
      </rPr>
      <t>8</t>
    </r>
    <r>
      <rPr>
        <b/>
        <sz val="9"/>
        <color theme="3"/>
        <rFont val="Verdana"/>
        <family val="2"/>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</si>
  <si>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</si>
  <si>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Overcollateralisation</t>
  </si>
  <si>
    <t>Insured mortgages</t>
  </si>
  <si>
    <t>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</si>
  <si>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</si>
  <si>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Soft Bullet Date (Extended Maturity)</t>
  </si>
  <si>
    <t>Other Assets</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</si>
  <si>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</si>
  <si>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Loan-to-Value</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</si>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</sst>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0"/>
      <name val="Arial"/>
      <family val="2"/>
    </font>
    <font>
      <sz val="10"/>
      <name val="Arial"/>
      <family val="2"/>
    </font>
    <font>
      <b/>
      <sz val="12"/>
      <color indexed="18"/>
      <name val="Arial"/>
      <family val="2"/>
    </font>
    <font>
      <sz val="9"/>
      <name val="Verdana"/>
      <family val="2"/>
    </font>
    <font>
      <sz val="9"/>
      <color theme="3"/>
      <name val="Verdana"/>
      <family val="2"/>
    </font>
    <font>
      <b/>
      <sz val="9"/>
      <color theme="3"/>
      <name val="Verdana"/>
      <family val="2"/>
    </font>
    <font>
      <b/>
      <sz val="9"/>
      <color indexed="53"/>
      <name val="Verdana"/>
      <family val="2"/>
    </font>
    <font>
      <b/>
      <sz val="9"/>
      <color theme="0"/>
      <name val="Verdana"/>
      <family val="2"/>
    </font>
    <font>
      <b/>
      <vertAlign val="superscript"/>
      <sz val="9"/>
      <color theme="0"/>
      <name val="Verdana"/>
      <family val="2"/>
    </font>
    <font>
      <sz val="9"/>
      <color theme="0"/>
      <name val="Verdana"/>
      <family val="2"/>
    </font>
    <font>
      <b/>
      <vertAlign val="superscript"/>
      <sz val="9"/>
      <color theme="3"/>
      <name val="Verdana"/>
      <family val="2"/>
    </font>
    <font>
      <vertAlign val="superscript"/>
      <sz val="8"/>
      <color theme="3"/>
      <name val="Verdana"/>
      <family val="2"/>
    </font>
    <font>
      <vertAlign val="superscript"/>
      <sz val="9"/>
      <color theme="3"/>
      <name val="Verdana"/>
      <family val="2"/>
    </font>
    <font>
      <sz val="9"/>
      <color theme="3"/>
      <name val="Calibri"/>
      <family val="2"/>
    </font>
    <font>
      <sz val="8"/>
      <color theme="3"/>
      <name val="Verdana"/>
      <family val="2"/>
    </font>
    <font>
      <b/>
      <sz val="9"/>
      <color rgb="FFFF0000"/>
      <name val="Verdana"/>
      <family val="2"/>
    </font>
    <font>
      <b/>
      <sz val="9"/>
      <color theme="4" tint="-0.249977111117893"/>
      <name val="Verdana"/>
      <family val="2"/>
    </font>
    <font>
      <b/>
      <vertAlign val="superscript"/>
      <sz val="9"/>
      <color theme="4" tint="-0.249977111117893"/>
      <name val="Verdana"/>
      <family val="2"/>
    </font>
    <font>
      <sz val="10"/>
      <color theme="3"/>
      <name val="Arial"/>
      <family val="2"/>
    </font>
    <font>
      <b/>
      <sz val="8"/>
      <color theme="3"/>
      <name val="Verdana"/>
      <family val="2"/>
    </font>
    <font>
      <u/>
      <sz val="10"/>
      <color theme="10"/>
      <name val="Arial"/>
      <family val="2"/>
    </font>
    <font>
      <u/>
      <sz val="10"/>
      <color theme="3"/>
      <name val="Arial"/>
      <family val="2"/>
    </font>
    <font>
      <sz val="11"/>
      <color indexed="8"/>
      <name val="Calibri"/>
      <family val="2"/>
    </font>
    <font>
      <sz val="9"/>
      <color indexed="8"/>
      <name val="Verdana"/>
      <family val="2"/>
    </font>
    <font>
      <sz val="12"/>
      <name val="Verdana"/>
      <family val="2"/>
    </font>
    <font>
      <b/>
      <sz val="9"/>
      <color theme="3" tint="0.79998168889431442"/>
      <name val="Verdana"/>
      <family val="2"/>
    </font>
  </fonts>
  <fills count="6">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0"/>
        <bgColor indexed="64"/>
      </patternFill>
    </fill>
    <fill>
      <patternFill patternType="solid">
        <fgColor theme="4"/>
        <bgColor indexed="64"/>
      </patternFill>
    </fill>
  </fills>
  <borders count="3">
    <border>
      <left/>
      <right/>
      <top/>
      <bottom/>
      <diagonal/>
    </border>
    <border>
      <left/>
      <right/>
      <top/>
      <bottom style="medium">
        <color theme="3" tint="0.39994506668294322"/>
      </bottom>
      <diagonal/>
    </border>
    <border>
      <left/>
      <right/>
      <top style="medium">
        <color theme="3" tint="0.39994506668294322"/>
      </top>
      <bottom/>
      <diagonal/>
    </border>
  </borders>
  <cellStyleXfs count="11">
    <xf numFmtId="0" fontId="0" fillId="0" borderId="0">
      <alignment horizontal="left" wrapText="1"/>
    </xf>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22" fillId="0" borderId="0"/>
  </cellStyleXfs>
  <cellXfs count="172">
    <xf numFmtId="0" fontId="0" fillId="0" borderId="0" xfId="0">
      <alignment horizontal="left" wrapText="1"/>
    </xf>
    <xf numFmtId="0" fontId="2" fillId="2" borderId="0" xfId="0" applyFont="1" applyFill="1" applyAlignment="1">
      <alignment horizontal="left" vertical="center"/>
    </xf>
    <xf numFmtId="0" fontId="2" fillId="2" borderId="0" xfId="0" applyFont="1" applyFill="1" applyAlignment="1">
      <alignment vertical="center"/>
    </xf>
    <xf numFmtId="0" fontId="3" fillId="0" borderId="0" xfId="0" applyFont="1" applyAlignment="1">
      <alignment vertical="center"/>
    </xf>
    <xf numFmtId="0" fontId="4" fillId="0" borderId="0" xfId="0" applyFont="1" applyAlignment="1">
      <alignment horizontal="right" vertical="center"/>
    </xf>
    <xf numFmtId="14" fontId="5" fillId="0" borderId="0" xfId="0" applyNumberFormat="1"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7" fillId="3" borderId="0" xfId="0" applyFont="1" applyFill="1" applyAlignment="1">
      <alignment vertical="center"/>
    </xf>
    <xf numFmtId="0" fontId="7" fillId="3" borderId="0" xfId="0" applyFont="1" applyFill="1" applyAlignment="1">
      <alignment horizontal="center" vertical="center"/>
    </xf>
    <xf numFmtId="0" fontId="4" fillId="0" borderId="0" xfId="0" applyFont="1" applyAlignment="1">
      <alignment vertical="center"/>
    </xf>
    <xf numFmtId="0" fontId="4" fillId="0" borderId="1" xfId="0" applyFont="1" applyBorder="1" applyAlignment="1">
      <alignment vertical="center"/>
    </xf>
    <xf numFmtId="0" fontId="7" fillId="0" borderId="0" xfId="0" applyFont="1" applyAlignment="1">
      <alignment horizontal="left" vertical="center"/>
    </xf>
    <xf numFmtId="0" fontId="9" fillId="0" borderId="0" xfId="0" applyFont="1" applyAlignment="1">
      <alignment vertical="center"/>
    </xf>
    <xf numFmtId="0" fontId="5" fillId="0" borderId="1" xfId="0" applyFont="1" applyBorder="1" applyAlignment="1">
      <alignment vertical="center"/>
    </xf>
    <xf numFmtId="4"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0" fontId="5" fillId="2" borderId="2" xfId="0" applyFont="1" applyFill="1" applyBorder="1" applyAlignment="1">
      <alignment vertical="center"/>
    </xf>
    <xf numFmtId="4" fontId="7" fillId="0" borderId="2" xfId="0" applyNumberFormat="1" applyFont="1" applyBorder="1" applyAlignment="1">
      <alignment horizontal="center" vertical="center"/>
    </xf>
    <xf numFmtId="3" fontId="5" fillId="2" borderId="2" xfId="0" applyNumberFormat="1" applyFont="1" applyFill="1" applyBorder="1" applyAlignment="1">
      <alignment horizontal="right" vertical="center"/>
    </xf>
    <xf numFmtId="14" fontId="4" fillId="0" borderId="0" xfId="0" applyNumberFormat="1" applyFont="1" applyAlignment="1">
      <alignment horizontal="center" vertical="center"/>
    </xf>
    <xf numFmtId="2" fontId="4" fillId="0" borderId="0" xfId="0" applyNumberFormat="1" applyFont="1" applyAlignment="1">
      <alignment horizontal="center" vertical="center"/>
    </xf>
    <xf numFmtId="3" fontId="4" fillId="0" borderId="0" xfId="0" applyNumberFormat="1" applyFont="1" applyAlignment="1">
      <alignment horizontal="right" vertical="center"/>
    </xf>
    <xf numFmtId="3" fontId="6" fillId="0" borderId="0" xfId="0" applyNumberFormat="1" applyFont="1" applyAlignment="1">
      <alignment horizontal="left" vertical="center"/>
    </xf>
    <xf numFmtId="0" fontId="5" fillId="2" borderId="0" xfId="0" applyFont="1" applyFill="1" applyAlignment="1">
      <alignment vertical="center"/>
    </xf>
    <xf numFmtId="2" fontId="7" fillId="0" borderId="0" xfId="0" applyNumberFormat="1" applyFont="1" applyAlignment="1">
      <alignment horizontal="center" vertical="center"/>
    </xf>
    <xf numFmtId="0" fontId="4" fillId="0" borderId="1" xfId="0" applyFont="1" applyBorder="1" applyAlignment="1">
      <alignment horizontal="left" vertical="center" indent="1"/>
    </xf>
    <xf numFmtId="0" fontId="5" fillId="0" borderId="2" xfId="0" applyFont="1" applyBorder="1" applyAlignment="1">
      <alignment horizontal="left" vertical="center"/>
    </xf>
    <xf numFmtId="2" fontId="4" fillId="0" borderId="2" xfId="0" applyNumberFormat="1" applyFont="1" applyBorder="1" applyAlignment="1">
      <alignment horizontal="center" vertical="center"/>
    </xf>
    <xf numFmtId="10" fontId="5" fillId="0" borderId="2" xfId="2" applyNumberFormat="1" applyFont="1" applyFill="1" applyBorder="1" applyAlignment="1">
      <alignment horizontal="right" vertical="center"/>
    </xf>
    <xf numFmtId="0" fontId="5" fillId="0" borderId="1" xfId="0" applyFont="1" applyBorder="1" applyAlignment="1">
      <alignment horizontal="left" vertical="center"/>
    </xf>
    <xf numFmtId="2" fontId="5" fillId="2" borderId="2" xfId="0" applyNumberFormat="1" applyFont="1" applyFill="1" applyBorder="1" applyAlignment="1">
      <alignment horizontal="center" vertical="center"/>
    </xf>
    <xf numFmtId="0" fontId="4" fillId="2" borderId="0" xfId="0" applyFont="1" applyFill="1" applyAlignment="1">
      <alignment horizontal="left" vertical="center" indent="1"/>
    </xf>
    <xf numFmtId="4" fontId="4" fillId="2" borderId="0" xfId="0" applyNumberFormat="1" applyFont="1" applyFill="1" applyAlignment="1">
      <alignment horizontal="right" vertical="center"/>
    </xf>
    <xf numFmtId="14" fontId="9" fillId="2" borderId="1" xfId="0" applyNumberFormat="1" applyFont="1" applyFill="1" applyBorder="1" applyAlignment="1">
      <alignment horizontal="left" vertical="center" indent="1"/>
    </xf>
    <xf numFmtId="3" fontId="4" fillId="2" borderId="0" xfId="0" applyNumberFormat="1" applyFont="1" applyFill="1" applyAlignment="1">
      <alignment horizontal="right" vertical="center"/>
    </xf>
    <xf numFmtId="0" fontId="5" fillId="2" borderId="2" xfId="0" applyFont="1" applyFill="1" applyBorder="1" applyAlignment="1">
      <alignment horizontal="left" vertical="center"/>
    </xf>
    <xf numFmtId="164" fontId="5" fillId="0" borderId="1" xfId="1" applyNumberFormat="1" applyFont="1" applyFill="1" applyBorder="1" applyAlignment="1">
      <alignment horizontal="right" vertical="center"/>
    </xf>
    <xf numFmtId="0" fontId="5" fillId="2" borderId="0" xfId="0" applyFont="1" applyFill="1" applyAlignment="1">
      <alignment horizontal="left" vertical="center"/>
    </xf>
    <xf numFmtId="10" fontId="5" fillId="2" borderId="0" xfId="2" applyNumberFormat="1" applyFont="1" applyFill="1" applyBorder="1" applyAlignment="1">
      <alignment horizontal="right" vertical="center"/>
    </xf>
    <xf numFmtId="0" fontId="5" fillId="0" borderId="0" xfId="0" applyFont="1" applyAlignment="1">
      <alignment horizontal="left" vertical="center"/>
    </xf>
    <xf numFmtId="10" fontId="5" fillId="0" borderId="0" xfId="2" applyNumberFormat="1" applyFont="1" applyFill="1" applyBorder="1" applyAlignment="1">
      <alignment horizontal="right" vertical="center"/>
    </xf>
    <xf numFmtId="2" fontId="4" fillId="0" borderId="1" xfId="0" applyNumberFormat="1" applyFont="1" applyBorder="1" applyAlignment="1">
      <alignment horizontal="right" vertical="center"/>
    </xf>
    <xf numFmtId="10" fontId="5" fillId="0" borderId="1" xfId="2" applyNumberFormat="1" applyFont="1" applyFill="1" applyBorder="1" applyAlignment="1">
      <alignment horizontal="right" vertical="center"/>
    </xf>
    <xf numFmtId="10" fontId="4" fillId="0" borderId="2" xfId="2" applyNumberFormat="1" applyFont="1" applyBorder="1" applyAlignment="1">
      <alignment horizontal="right" vertical="center"/>
    </xf>
    <xf numFmtId="2" fontId="4" fillId="0" borderId="2" xfId="0" applyNumberFormat="1" applyFont="1" applyBorder="1" applyAlignment="1">
      <alignment horizontal="right" vertical="center"/>
    </xf>
    <xf numFmtId="4" fontId="3" fillId="0" borderId="0" xfId="2" applyNumberFormat="1" applyFont="1" applyFill="1" applyBorder="1" applyAlignment="1">
      <alignment horizontal="right" vertical="center"/>
    </xf>
    <xf numFmtId="2" fontId="4" fillId="0" borderId="0" xfId="0" applyNumberFormat="1" applyFont="1" applyAlignment="1">
      <alignment horizontal="right" vertical="center"/>
    </xf>
    <xf numFmtId="10" fontId="3" fillId="0" borderId="0" xfId="2" applyNumberFormat="1" applyFont="1" applyFill="1" applyAlignment="1">
      <alignment horizontal="right" vertical="center"/>
    </xf>
    <xf numFmtId="4" fontId="3" fillId="0" borderId="0" xfId="4" applyNumberFormat="1" applyFont="1" applyAlignment="1">
      <alignment horizontal="right" vertical="center"/>
    </xf>
    <xf numFmtId="0" fontId="4" fillId="0" borderId="1" xfId="0" applyFont="1" applyBorder="1" applyAlignment="1">
      <alignment horizontal="left" vertical="center"/>
    </xf>
    <xf numFmtId="3" fontId="4" fillId="0" borderId="1" xfId="0" applyNumberFormat="1" applyFont="1" applyBorder="1" applyAlignment="1">
      <alignment horizontal="right" vertical="center"/>
    </xf>
    <xf numFmtId="4" fontId="4" fillId="4" borderId="1" xfId="0" applyNumberFormat="1" applyFont="1" applyFill="1" applyBorder="1" applyAlignment="1">
      <alignment horizontal="right" vertical="center"/>
    </xf>
    <xf numFmtId="3" fontId="4" fillId="0" borderId="2" xfId="0" applyNumberFormat="1" applyFont="1" applyBorder="1" applyAlignment="1">
      <alignment horizontal="right" vertical="center"/>
    </xf>
    <xf numFmtId="4" fontId="4" fillId="0" borderId="2" xfId="0" applyNumberFormat="1" applyFont="1" applyBorder="1" applyAlignment="1">
      <alignment horizontal="right" vertical="center"/>
    </xf>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2" fontId="5" fillId="2" borderId="2" xfId="0" applyNumberFormat="1" applyFont="1" applyFill="1" applyBorder="1" applyAlignment="1">
      <alignment horizontal="right" vertical="center"/>
    </xf>
    <xf numFmtId="0" fontId="4" fillId="2" borderId="0" xfId="0" applyFont="1" applyFill="1" applyAlignment="1">
      <alignment horizontal="center" vertical="center"/>
    </xf>
    <xf numFmtId="3" fontId="4" fillId="0" borderId="0" xfId="0" applyNumberFormat="1" applyFont="1" applyAlignment="1">
      <alignment vertical="center"/>
    </xf>
    <xf numFmtId="4" fontId="4" fillId="0" borderId="0" xfId="0" applyNumberFormat="1" applyFont="1" applyAlignment="1">
      <alignment vertical="center"/>
    </xf>
    <xf numFmtId="4" fontId="4" fillId="4" borderId="0" xfId="0" applyNumberFormat="1" applyFont="1" applyFill="1" applyAlignment="1">
      <alignment vertical="center"/>
    </xf>
    <xf numFmtId="14" fontId="4" fillId="0" borderId="1" xfId="0" applyNumberFormat="1" applyFont="1" applyBorder="1" applyAlignment="1">
      <alignment horizontal="right" vertical="center"/>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10" fontId="4" fillId="0" borderId="0" xfId="2" applyNumberFormat="1" applyFont="1" applyAlignment="1">
      <alignment horizontal="right" vertical="center"/>
    </xf>
    <xf numFmtId="0" fontId="5" fillId="0" borderId="2" xfId="0" applyFont="1" applyBorder="1" applyAlignment="1">
      <alignment vertical="center"/>
    </xf>
    <xf numFmtId="10" fontId="4" fillId="0" borderId="0" xfId="2" applyNumberFormat="1" applyFont="1" applyFill="1" applyAlignment="1">
      <alignment horizontal="right" vertical="center"/>
    </xf>
    <xf numFmtId="3" fontId="3" fillId="0" borderId="0" xfId="0" applyNumberFormat="1" applyFont="1" applyAlignment="1">
      <alignment horizontal="center" vertical="center"/>
    </xf>
    <xf numFmtId="0" fontId="5" fillId="0" borderId="2" xfId="0" applyFont="1" applyBorder="1" applyAlignment="1">
      <alignment horizontal="center" vertical="center"/>
    </xf>
    <xf numFmtId="3" fontId="4" fillId="0" borderId="0" xfId="5" applyNumberFormat="1" applyFont="1" applyAlignment="1">
      <alignment horizontal="right" vertical="center"/>
    </xf>
    <xf numFmtId="10" fontId="4" fillId="0" borderId="0" xfId="6" applyNumberFormat="1" applyFont="1" applyFill="1" applyAlignment="1">
      <alignment horizontal="right" vertical="center"/>
    </xf>
    <xf numFmtId="3" fontId="4" fillId="0" borderId="0" xfId="5" applyNumberFormat="1" applyFont="1" applyAlignment="1">
      <alignment vertical="center"/>
    </xf>
    <xf numFmtId="3" fontId="4" fillId="0" borderId="0" xfId="7" applyNumberFormat="1" applyFont="1" applyAlignment="1">
      <alignment horizontal="right" vertical="center"/>
    </xf>
    <xf numFmtId="3" fontId="4" fillId="0" borderId="0" xfId="7" applyNumberFormat="1" applyFont="1" applyAlignment="1">
      <alignment vertical="center"/>
    </xf>
    <xf numFmtId="3" fontId="4" fillId="0" borderId="1" xfId="8" applyNumberFormat="1" applyFont="1" applyBorder="1" applyAlignment="1">
      <alignment horizontal="right" vertical="center"/>
    </xf>
    <xf numFmtId="10" fontId="4" fillId="0" borderId="1" xfId="6" applyNumberFormat="1" applyFont="1" applyFill="1" applyBorder="1" applyAlignment="1">
      <alignment horizontal="right" vertical="center"/>
    </xf>
    <xf numFmtId="3" fontId="4" fillId="0" borderId="1" xfId="8" applyNumberFormat="1" applyFont="1" applyBorder="1" applyAlignment="1">
      <alignment vertical="center"/>
    </xf>
    <xf numFmtId="0" fontId="5" fillId="0" borderId="0" xfId="0" applyFont="1" applyAlignment="1">
      <alignment horizontal="center" vertical="center"/>
    </xf>
    <xf numFmtId="0" fontId="15" fillId="0" borderId="0" xfId="0" applyFont="1" applyAlignment="1">
      <alignment horizontal="left" vertical="center"/>
    </xf>
    <xf numFmtId="3" fontId="4" fillId="4" borderId="0" xfId="5" applyNumberFormat="1" applyFont="1" applyFill="1" applyAlignment="1">
      <alignment horizontal="right" vertical="center"/>
    </xf>
    <xf numFmtId="10" fontId="4" fillId="4" borderId="0" xfId="6" applyNumberFormat="1" applyFont="1" applyFill="1" applyAlignment="1">
      <alignment horizontal="right" vertical="center"/>
    </xf>
    <xf numFmtId="3" fontId="4" fillId="4" borderId="0" xfId="5" applyNumberFormat="1" applyFont="1" applyFill="1" applyAlignment="1">
      <alignment vertical="center"/>
    </xf>
    <xf numFmtId="3" fontId="4" fillId="4" borderId="1" xfId="8" applyNumberFormat="1" applyFont="1" applyFill="1" applyBorder="1" applyAlignment="1">
      <alignment horizontal="right" vertical="center"/>
    </xf>
    <xf numFmtId="10" fontId="4" fillId="4" borderId="1" xfId="6" applyNumberFormat="1" applyFont="1" applyFill="1" applyBorder="1" applyAlignment="1">
      <alignment horizontal="right" vertical="center"/>
    </xf>
    <xf numFmtId="3" fontId="4" fillId="4" borderId="1" xfId="8" applyNumberFormat="1" applyFont="1" applyFill="1" applyBorder="1" applyAlignment="1">
      <alignment vertical="center"/>
    </xf>
    <xf numFmtId="0" fontId="5" fillId="0" borderId="0" xfId="0" applyFont="1" applyAlignment="1">
      <alignment vertical="center"/>
    </xf>
    <xf numFmtId="3" fontId="5" fillId="4" borderId="0" xfId="9" applyNumberFormat="1" applyFont="1" applyFill="1" applyAlignment="1">
      <alignment vertical="center"/>
    </xf>
    <xf numFmtId="10" fontId="5" fillId="4" borderId="0" xfId="6" applyNumberFormat="1" applyFont="1" applyFill="1" applyAlignment="1">
      <alignment vertical="center"/>
    </xf>
    <xf numFmtId="3" fontId="5" fillId="0" borderId="0" xfId="0" applyNumberFormat="1" applyFont="1" applyAlignment="1">
      <alignment vertical="center"/>
    </xf>
    <xf numFmtId="10" fontId="5" fillId="0" borderId="0" xfId="2" applyNumberFormat="1" applyFont="1" applyAlignment="1">
      <alignment horizontal="right" vertical="center"/>
    </xf>
    <xf numFmtId="3" fontId="4" fillId="4" borderId="0" xfId="9" applyNumberFormat="1" applyFont="1" applyFill="1" applyAlignment="1">
      <alignment vertical="center"/>
    </xf>
    <xf numFmtId="10" fontId="4" fillId="4" borderId="0" xfId="6" applyNumberFormat="1" applyFont="1" applyFill="1" applyAlignment="1">
      <alignment vertical="center"/>
    </xf>
    <xf numFmtId="3" fontId="4" fillId="4" borderId="0" xfId="9" applyNumberFormat="1" applyFont="1" applyFill="1" applyAlignment="1">
      <alignment horizontal="right" vertical="center"/>
    </xf>
    <xf numFmtId="0" fontId="5" fillId="2" borderId="1" xfId="0" applyFont="1" applyFill="1" applyBorder="1" applyAlignment="1">
      <alignment vertical="center"/>
    </xf>
    <xf numFmtId="0" fontId="4" fillId="2" borderId="1" xfId="0" applyFont="1" applyFill="1" applyBorder="1" applyAlignment="1">
      <alignment vertical="center"/>
    </xf>
    <xf numFmtId="3" fontId="5" fillId="4" borderId="1" xfId="8" applyNumberFormat="1" applyFont="1" applyFill="1" applyBorder="1" applyAlignment="1">
      <alignment vertical="center"/>
    </xf>
    <xf numFmtId="10" fontId="5" fillId="4" borderId="1" xfId="6" applyNumberFormat="1" applyFont="1" applyFill="1" applyBorder="1" applyAlignment="1">
      <alignment horizontal="right" vertical="center"/>
    </xf>
    <xf numFmtId="10" fontId="5" fillId="2" borderId="1" xfId="2" applyNumberFormat="1" applyFont="1" applyFill="1" applyBorder="1" applyAlignment="1">
      <alignment horizontal="right" vertical="center"/>
    </xf>
    <xf numFmtId="0" fontId="5" fillId="4" borderId="2" xfId="0" applyFont="1" applyFill="1" applyBorder="1" applyAlignment="1">
      <alignment vertical="center"/>
    </xf>
    <xf numFmtId="3" fontId="5" fillId="0" borderId="0" xfId="0" applyNumberFormat="1" applyFont="1" applyAlignment="1">
      <alignment horizontal="right" vertical="center"/>
    </xf>
    <xf numFmtId="10" fontId="5" fillId="0" borderId="0" xfId="0" applyNumberFormat="1" applyFont="1" applyAlignment="1">
      <alignment horizontal="right" vertical="center"/>
    </xf>
    <xf numFmtId="9" fontId="5" fillId="0" borderId="0" xfId="2" applyFont="1" applyAlignment="1">
      <alignment vertical="center"/>
    </xf>
    <xf numFmtId="0" fontId="16" fillId="0" borderId="2" xfId="0" applyFont="1" applyBorder="1" applyAlignment="1">
      <alignment vertical="center"/>
    </xf>
    <xf numFmtId="0" fontId="4" fillId="0" borderId="0" xfId="0" applyFont="1" applyAlignment="1">
      <alignment horizontal="left" vertical="center"/>
    </xf>
    <xf numFmtId="0" fontId="18" fillId="0" borderId="0" xfId="9" applyFont="1" applyAlignment="1"/>
    <xf numFmtId="0" fontId="4" fillId="0" borderId="0" xfId="4" applyFont="1" applyAlignment="1">
      <alignment horizontal="left" vertical="center"/>
    </xf>
    <xf numFmtId="0" fontId="4" fillId="0" borderId="0" xfId="4" applyFont="1" applyAlignment="1">
      <alignment horizontal="center" vertical="center"/>
    </xf>
    <xf numFmtId="1" fontId="4" fillId="0" borderId="0" xfId="2" applyNumberFormat="1" applyFont="1" applyFill="1" applyBorder="1" applyAlignment="1">
      <alignment horizontal="right" vertical="center"/>
    </xf>
    <xf numFmtId="3" fontId="4" fillId="0" borderId="0" xfId="2" applyNumberFormat="1" applyFont="1" applyFill="1" applyBorder="1" applyAlignment="1">
      <alignment horizontal="right" vertical="center"/>
    </xf>
    <xf numFmtId="10" fontId="4" fillId="0" borderId="0" xfId="2" applyNumberFormat="1" applyFont="1" applyFill="1" applyBorder="1" applyAlignment="1">
      <alignment horizontal="right" vertical="center"/>
    </xf>
    <xf numFmtId="0" fontId="9" fillId="5" borderId="0" xfId="0" applyFont="1" applyFill="1" applyAlignment="1">
      <alignment vertical="center"/>
    </xf>
    <xf numFmtId="3" fontId="5" fillId="0" borderId="1" xfId="0" applyNumberFormat="1" applyFont="1" applyBorder="1" applyAlignment="1">
      <alignment horizontal="center" vertical="center"/>
    </xf>
    <xf numFmtId="3" fontId="5" fillId="0" borderId="1" xfId="0" quotePrefix="1" applyNumberFormat="1" applyFont="1" applyBorder="1" applyAlignment="1">
      <alignment horizontal="center" vertical="center"/>
    </xf>
    <xf numFmtId="3" fontId="4" fillId="0" borderId="1" xfId="2"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4" fontId="5" fillId="0" borderId="0" xfId="0" applyNumberFormat="1" applyFont="1" applyAlignment="1">
      <alignment horizontal="right" vertical="center"/>
    </xf>
    <xf numFmtId="4" fontId="4" fillId="0" borderId="0" xfId="0" applyNumberFormat="1" applyFont="1" applyAlignment="1">
      <alignment horizontal="right" vertical="center"/>
    </xf>
    <xf numFmtId="0" fontId="11" fillId="0" borderId="0" xfId="0" applyFont="1" applyAlignment="1">
      <alignment horizontal="left" vertical="center"/>
    </xf>
    <xf numFmtId="0" fontId="23" fillId="2" borderId="0" xfId="10" applyFont="1" applyFill="1" applyAlignment="1">
      <alignment horizontal="center" vertical="center"/>
    </xf>
    <xf numFmtId="0" fontId="23" fillId="2" borderId="0" xfId="10" applyFont="1" applyFill="1" applyAlignment="1">
      <alignment vertical="center"/>
    </xf>
    <xf numFmtId="0" fontId="5" fillId="4" borderId="0" xfId="0" applyFont="1" applyFill="1" applyAlignment="1">
      <alignment vertical="center"/>
    </xf>
    <xf numFmtId="0" fontId="24" fillId="2" borderId="0" xfId="10" applyFont="1" applyFill="1" applyAlignment="1">
      <alignment horizontal="justify" vertical="center" wrapText="1"/>
    </xf>
    <xf numFmtId="0" fontId="3" fillId="2" borderId="0" xfId="10" applyFont="1" applyFill="1" applyAlignment="1">
      <alignment vertical="center"/>
    </xf>
    <xf numFmtId="0" fontId="3" fillId="0" borderId="0" xfId="0" applyFont="1" applyAlignment="1">
      <alignment horizontal="center" vertical="center"/>
    </xf>
    <xf numFmtId="0" fontId="6" fillId="2" borderId="0" xfId="10" applyFont="1" applyFill="1" applyAlignment="1">
      <alignment horizontal="center" vertical="center"/>
    </xf>
    <xf numFmtId="0" fontId="25" fillId="3" borderId="0" xfId="0" applyFont="1" applyFill="1" applyAlignment="1">
      <alignment vertical="center"/>
    </xf>
    <xf numFmtId="0" fontId="24" fillId="2" borderId="0" xfId="10" applyFont="1" applyFill="1" applyAlignment="1">
      <alignment horizontal="right" vertical="center" wrapText="1"/>
    </xf>
    <xf numFmtId="0" fontId="4" fillId="4" borderId="0" xfId="0" applyFont="1" applyFill="1" applyAlignment="1">
      <alignment vertical="center" wrapText="1"/>
    </xf>
    <xf numFmtId="0" fontId="6" fillId="2" borderId="0" xfId="10" applyFont="1" applyFill="1" applyAlignment="1">
      <alignment vertical="center"/>
    </xf>
    <xf numFmtId="0" fontId="3" fillId="2" borderId="0" xfId="10" applyFont="1" applyFill="1" applyAlignment="1">
      <alignment horizontal="right" vertical="center"/>
    </xf>
    <xf numFmtId="0" fontId="23" fillId="2" borderId="0" xfId="10" applyFont="1" applyFill="1" applyAlignment="1">
      <alignment horizontal="right" vertical="center"/>
    </xf>
    <xf numFmtId="0" fontId="5" fillId="4" borderId="0" xfId="0" applyFont="1" applyFill="1" applyAlignment="1">
      <alignment horizontal="left" vertical="center"/>
    </xf>
    <xf numFmtId="0" fontId="4" fillId="4" borderId="0" xfId="0" applyFont="1" applyFill="1" applyAlignment="1">
      <alignment horizontal="left" vertical="center" wrapText="1"/>
    </xf>
    <xf numFmtId="0" fontId="4" fillId="4" borderId="0" xfId="0" applyFont="1" applyFill="1" applyAlignment="1">
      <alignment horizontal="left" vertical="top" wrapText="1"/>
    </xf>
    <xf numFmtId="0" fontId="21" fillId="0" borderId="0" xfId="3" applyFont="1" applyBorder="1" applyAlignment="1">
      <alignment horizontal="right" vertical="center"/>
    </xf>
    <xf numFmtId="0" fontId="4" fillId="0" borderId="0" xfId="0" applyFont="1" applyAlignment="1">
      <alignment horizontal="right" vertical="center"/>
    </xf>
    <xf numFmtId="0" fontId="20" fillId="0" borderId="0" xfId="3" applyBorder="1" applyAlignment="1">
      <alignment horizontal="right" vertical="center"/>
    </xf>
    <xf numFmtId="0" fontId="5" fillId="0" borderId="0" xfId="0" applyFont="1" applyAlignment="1">
      <alignment vertical="center"/>
    </xf>
    <xf numFmtId="0" fontId="4" fillId="0" borderId="0" xfId="0" applyFont="1" applyAlignment="1">
      <alignment horizontal="left" vertical="center"/>
    </xf>
    <xf numFmtId="0" fontId="11" fillId="0" borderId="2" xfId="0" applyFont="1" applyBorder="1" applyAlignment="1">
      <alignment horizontal="left" vertical="center"/>
    </xf>
    <xf numFmtId="0" fontId="4" fillId="0" borderId="0" xfId="0" applyFont="1" applyAlignment="1">
      <alignment horizontal="center" vertical="center"/>
    </xf>
    <xf numFmtId="3" fontId="4" fillId="0" borderId="0" xfId="0" applyNumberFormat="1" applyFont="1" applyAlignment="1">
      <alignment horizontal="right" vertical="center"/>
    </xf>
    <xf numFmtId="0" fontId="14" fillId="0" borderId="2" xfId="0" applyFont="1" applyBorder="1" applyAlignment="1">
      <alignment horizontal="left" vertical="center"/>
    </xf>
    <xf numFmtId="0" fontId="19" fillId="0" borderId="2" xfId="0" applyFont="1" applyBorder="1" applyAlignment="1">
      <alignment horizontal="left" vertical="center"/>
    </xf>
    <xf numFmtId="0" fontId="5" fillId="2" borderId="2" xfId="0" applyFont="1" applyFill="1" applyBorder="1" applyAlignment="1">
      <alignment horizontal="right" vertical="center"/>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right" vertical="center"/>
    </xf>
    <xf numFmtId="0" fontId="4" fillId="0" borderId="0" xfId="0" applyFont="1" applyAlignment="1">
      <alignment vertical="center"/>
    </xf>
    <xf numFmtId="0" fontId="4" fillId="0" borderId="1" xfId="0" applyFont="1" applyBorder="1" applyAlignment="1">
      <alignment vertical="center"/>
    </xf>
    <xf numFmtId="0" fontId="5" fillId="2" borderId="0" xfId="0" applyFont="1" applyFill="1" applyAlignment="1">
      <alignment horizontal="left" vertical="center"/>
    </xf>
    <xf numFmtId="0" fontId="5" fillId="0" borderId="1" xfId="0" applyFont="1" applyBorder="1" applyAlignment="1">
      <alignment vertical="center"/>
    </xf>
    <xf numFmtId="0" fontId="5" fillId="2" borderId="0" xfId="0" applyFont="1" applyFill="1" applyAlignment="1">
      <alignment vertical="center"/>
    </xf>
    <xf numFmtId="0" fontId="4" fillId="0" borderId="1" xfId="0" applyFont="1" applyBorder="1" applyAlignment="1">
      <alignment horizontal="left" vertical="center"/>
    </xf>
    <xf numFmtId="0" fontId="14" fillId="0" borderId="2" xfId="0" applyFont="1" applyBorder="1" applyAlignment="1">
      <alignment horizontal="center" vertical="center"/>
    </xf>
    <xf numFmtId="0" fontId="6" fillId="0" borderId="0" xfId="0" applyFont="1" applyAlignment="1">
      <alignment horizontal="left" vertical="center"/>
    </xf>
    <xf numFmtId="0" fontId="11" fillId="0" borderId="2" xfId="0" applyFont="1" applyBorder="1" applyAlignment="1">
      <alignment vertical="center"/>
    </xf>
    <xf numFmtId="0" fontId="4" fillId="2" borderId="0" xfId="0" applyFont="1" applyFill="1" applyAlignment="1">
      <alignment horizontal="left" vertical="center" indent="1"/>
    </xf>
    <xf numFmtId="0" fontId="5" fillId="2" borderId="2" xfId="0" applyFont="1" applyFill="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4" fillId="0" borderId="0" xfId="0" applyFont="1" applyAlignment="1">
      <alignment horizontal="left" vertical="center" indent="1"/>
    </xf>
    <xf numFmtId="0" fontId="5" fillId="0" borderId="2" xfId="0" applyFont="1" applyBorder="1" applyAlignment="1">
      <alignment horizontal="left" vertical="center"/>
    </xf>
    <xf numFmtId="0" fontId="5" fillId="2" borderId="2" xfId="0" applyFont="1" applyFill="1" applyBorder="1" applyAlignment="1">
      <alignment vertical="center"/>
    </xf>
    <xf numFmtId="0" fontId="4" fillId="0" borderId="1" xfId="0" applyFont="1" applyBorder="1" applyAlignment="1">
      <alignment horizontal="center" vertical="center"/>
    </xf>
    <xf numFmtId="0" fontId="7" fillId="3" borderId="0" xfId="0" applyFont="1" applyFill="1" applyAlignment="1">
      <alignment horizontal="center" vertical="center"/>
    </xf>
  </cellXfs>
  <cellStyles count="11">
    <cellStyle name="Comma" xfId="1" builtinId="3"/>
    <cellStyle name="Hyperlink" xfId="3" builtinId="8"/>
    <cellStyle name="Normal" xfId="0" builtinId="0"/>
    <cellStyle name="Normal 17" xfId="9" xr:uid="{D0B4A247-2E25-4C4D-8BD2-15758A37109D}"/>
    <cellStyle name="Normal 19 3" xfId="8" xr:uid="{E70FBFEE-B504-4E2D-ACE9-BE9233DED90B}"/>
    <cellStyle name="Normal 22" xfId="5" xr:uid="{7B8671EC-CBEE-45FD-90C7-33FDD12245B7}"/>
    <cellStyle name="Normal 22 3" xfId="7" xr:uid="{0F1E8B46-CC05-4CF9-B64E-4358A5072A3D}"/>
    <cellStyle name="Normal_Investor Report - Notes" xfId="10" xr:uid="{D7B088E6-163F-474F-B1C6-DF5C072649AF}"/>
    <cellStyle name="Normal_Investor_Report_OH_base_campos_alt" xfId="4" xr:uid="{84AD1F16-2731-4882-B0E7-52090D0371F2}"/>
    <cellStyle name="Percent" xfId="2" builtinId="5"/>
    <cellStyle name="Percent 2 2" xfId="6" xr:uid="{71730B65-0C83-4E5D-8066-74FC52C5D6F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519546</xdr:colOff>
      <xdr:row>147</xdr:row>
      <xdr:rowOff>8659</xdr:rowOff>
    </xdr:from>
    <xdr:to>
      <xdr:col>7</xdr:col>
      <xdr:colOff>417251</xdr:colOff>
      <xdr:row>166</xdr:row>
      <xdr:rowOff>101945</xdr:rowOff>
    </xdr:to>
    <xdr:pic>
      <xdr:nvPicPr>
        <xdr:cNvPr id="3" name="Picture 2">
          <a:extLst>
            <a:ext uri="{FF2B5EF4-FFF2-40B4-BE49-F238E27FC236}">
              <a16:creationId xmlns:a16="http://schemas.microsoft.com/office/drawing/2014/main" id="{B82D6864-BE81-DA50-29A3-8694AEFE6885}"/>
            </a:ext>
          </a:extLst>
        </xdr:cNvPr>
        <xdr:cNvPicPr>
          <a:picLocks noChangeAspect="1"/>
        </xdr:cNvPicPr>
      </xdr:nvPicPr>
      <xdr:blipFill>
        <a:blip xmlns:r="http://schemas.openxmlformats.org/officeDocument/2006/relationships" r:embed="rId1"/>
        <a:stretch>
          <a:fillRect/>
        </a:stretch>
      </xdr:blipFill>
      <xdr:spPr>
        <a:xfrm>
          <a:off x="519546" y="27631159"/>
          <a:ext cx="8236410" cy="3712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MF\AREAS\AMF1\UMF-1\Financiamento\Covered%20Bonds\OH\Ficheiros\Agencias%20Rating%20Report%20Trimestrais\Analise_2025-12-31\Investor_Report_2025-Dezembro.xlsx" TargetMode="External"/><Relationship Id="rId1" Type="http://schemas.openxmlformats.org/officeDocument/2006/relationships/externalLinkPath" Target="/DMF/AREAS/AMF1/UMF-1/Financiamento/Covered%20Bonds/OH/Ficheiros/Agencias%20Rating%20Report%20Trimestrais/Analise_2025-12-31/Investor_Report_2025-Dezemb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MF\AREAS\AMF1\UMF-1\Financiamento\Covered%20Bonds\OH\Ficheiros\Agencias%20Rating%20Report%20Trimestrais\Analise_2025-12-31\Investor_Report_2025-Dez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ember 2025"/>
      <sheetName val="Notes"/>
      <sheetName val="Hipotecarios"/>
      <sheetName val="Amortization_Profile_CB"/>
    </sheetNames>
    <sheetDataSet>
      <sheetData sheetId="0"/>
      <sheetData sheetId="1"/>
      <sheetData sheetId="2" refreshError="1"/>
      <sheetData sheetId="3">
        <row r="4">
          <cell r="W4" t="str">
            <v>Outstanding</v>
          </cell>
        </row>
        <row r="5">
          <cell r="I5">
            <v>95637381.709227309</v>
          </cell>
          <cell r="U5" t="str">
            <v>2025-12</v>
          </cell>
          <cell r="W5">
            <v>5855080202.2700424</v>
          </cell>
        </row>
        <row r="6">
          <cell r="I6">
            <v>140939976.6978569</v>
          </cell>
          <cell r="T6">
            <v>1500000000</v>
          </cell>
          <cell r="U6" t="str">
            <v>2026-12</v>
          </cell>
          <cell r="W6">
            <v>5480725701.6846581</v>
          </cell>
        </row>
        <row r="7">
          <cell r="I7">
            <v>137777142.17829996</v>
          </cell>
          <cell r="T7">
            <v>0</v>
          </cell>
          <cell r="U7" t="str">
            <v>2027-12</v>
          </cell>
          <cell r="W7">
            <v>4959523641.5062532</v>
          </cell>
        </row>
        <row r="8">
          <cell r="I8">
            <v>134689188.56232309</v>
          </cell>
          <cell r="U8" t="str">
            <v>2028-12</v>
          </cell>
          <cell r="W8">
            <v>4484153081.318243</v>
          </cell>
        </row>
        <row r="9">
          <cell r="I9">
            <v>131719294.94906326</v>
          </cell>
          <cell r="U9" t="str">
            <v>2029-12</v>
          </cell>
          <cell r="W9">
            <v>4050470468.493535</v>
          </cell>
        </row>
        <row r="10">
          <cell r="I10">
            <v>128857582.75203112</v>
          </cell>
          <cell r="U10" t="str">
            <v>2030-12</v>
          </cell>
          <cell r="W10">
            <v>3654316222.5634909</v>
          </cell>
        </row>
        <row r="11">
          <cell r="I11">
            <v>125935993.91498791</v>
          </cell>
          <cell r="U11" t="str">
            <v>2031-12</v>
          </cell>
          <cell r="W11">
            <v>3291996361.2866559</v>
          </cell>
        </row>
        <row r="12">
          <cell r="I12">
            <v>123049673.55386944</v>
          </cell>
          <cell r="U12" t="str">
            <v>2032-12</v>
          </cell>
          <cell r="W12">
            <v>2960962299.8022242</v>
          </cell>
        </row>
        <row r="13">
          <cell r="I13">
            <v>120179458.65710095</v>
          </cell>
          <cell r="U13" t="str">
            <v>2033-12</v>
          </cell>
          <cell r="W13">
            <v>2658713899.3161244</v>
          </cell>
        </row>
        <row r="14">
          <cell r="I14">
            <v>117389647.85604715</v>
          </cell>
          <cell r="U14" t="str">
            <v>2034-12</v>
          </cell>
          <cell r="W14">
            <v>2382791950.0583034</v>
          </cell>
        </row>
        <row r="15">
          <cell r="I15">
            <v>114751780.12099239</v>
          </cell>
          <cell r="U15" t="str">
            <v>2035-12</v>
          </cell>
          <cell r="W15">
            <v>2131149229.8916254</v>
          </cell>
        </row>
        <row r="16">
          <cell r="I16">
            <v>112160894.58847794</v>
          </cell>
          <cell r="T16">
            <v>1500000000</v>
          </cell>
          <cell r="U16" t="str">
            <v>2036-12</v>
          </cell>
          <cell r="W16">
            <v>1900709048.1892204</v>
          </cell>
        </row>
        <row r="17">
          <cell r="I17">
            <v>109687959.99796793</v>
          </cell>
          <cell r="T17">
            <v>0</v>
          </cell>
          <cell r="U17" t="str">
            <v>2037-12</v>
          </cell>
          <cell r="W17">
            <v>1690244944.2240381</v>
          </cell>
        </row>
        <row r="18">
          <cell r="I18">
            <v>107113409.65613659</v>
          </cell>
          <cell r="U18" t="str">
            <v>2038-12</v>
          </cell>
          <cell r="W18">
            <v>1498444551.1050122</v>
          </cell>
        </row>
        <row r="19">
          <cell r="I19">
            <v>104720348.58212571</v>
          </cell>
          <cell r="U19" t="str">
            <v>2039-12</v>
          </cell>
          <cell r="W19">
            <v>1324398934.7263989</v>
          </cell>
        </row>
        <row r="20">
          <cell r="I20">
            <v>102327869.91770343</v>
          </cell>
          <cell r="U20" t="str">
            <v>2040-12</v>
          </cell>
          <cell r="W20">
            <v>1166258834.3225138</v>
          </cell>
        </row>
        <row r="21">
          <cell r="I21">
            <v>100173691.16283937</v>
          </cell>
          <cell r="T21">
            <v>2000000000</v>
          </cell>
          <cell r="U21" t="str">
            <v>2041-12</v>
          </cell>
          <cell r="W21">
            <v>1022198396.0897866</v>
          </cell>
        </row>
        <row r="22">
          <cell r="I22">
            <v>97950340.576384991</v>
          </cell>
          <cell r="U22" t="str">
            <v>2042-12</v>
          </cell>
          <cell r="W22">
            <v>891437652.00473142</v>
          </cell>
        </row>
        <row r="23">
          <cell r="I23">
            <v>95702344.273116171</v>
          </cell>
          <cell r="U23" t="str">
            <v>2043-12</v>
          </cell>
          <cell r="W23">
            <v>773546931.95788729</v>
          </cell>
        </row>
        <row r="24">
          <cell r="I24">
            <v>93653399.267817527</v>
          </cell>
          <cell r="U24" t="str">
            <v>2044-12</v>
          </cell>
          <cell r="W24">
            <v>667683715.0980432</v>
          </cell>
        </row>
        <row r="25">
          <cell r="I25">
            <v>91593775.510568798</v>
          </cell>
          <cell r="U25" t="str">
            <v>2045-12</v>
          </cell>
          <cell r="W25">
            <v>572545788.59343529</v>
          </cell>
        </row>
        <row r="26">
          <cell r="I26">
            <v>89564297.104859695</v>
          </cell>
          <cell r="U26" t="str">
            <v>2046-12</v>
          </cell>
          <cell r="W26">
            <v>486695890.78713506</v>
          </cell>
        </row>
        <row r="27">
          <cell r="I27">
            <v>87508389.393588886</v>
          </cell>
          <cell r="U27" t="str">
            <v>2047-12</v>
          </cell>
          <cell r="W27">
            <v>409729424.53064972</v>
          </cell>
        </row>
        <row r="28">
          <cell r="I28">
            <v>85586728.52984716</v>
          </cell>
          <cell r="U28" t="str">
            <v>2048-12</v>
          </cell>
          <cell r="W28">
            <v>340734079.84578592</v>
          </cell>
        </row>
        <row r="29">
          <cell r="I29">
            <v>83684558.064026743</v>
          </cell>
          <cell r="U29" t="str">
            <v>2049-12</v>
          </cell>
          <cell r="W29">
            <v>279805302.84915197</v>
          </cell>
        </row>
        <row r="30">
          <cell r="I30">
            <v>81778328.418986484</v>
          </cell>
          <cell r="U30" t="str">
            <v>2050-12</v>
          </cell>
          <cell r="W30">
            <v>226378233.07875881</v>
          </cell>
        </row>
        <row r="31">
          <cell r="I31">
            <v>79984446.471571386</v>
          </cell>
          <cell r="U31" t="str">
            <v>2051-12</v>
          </cell>
          <cell r="W31">
            <v>179760209.59727979</v>
          </cell>
        </row>
        <row r="32">
          <cell r="I32">
            <v>78127673.957392991</v>
          </cell>
          <cell r="U32" t="str">
            <v>2052-12</v>
          </cell>
          <cell r="W32">
            <v>140195984.63096866</v>
          </cell>
        </row>
        <row r="33">
          <cell r="I33">
            <v>76518265.836895004</v>
          </cell>
          <cell r="U33" t="str">
            <v>2053-12</v>
          </cell>
          <cell r="W33">
            <v>107492408.74311176</v>
          </cell>
        </row>
        <row r="34">
          <cell r="I34">
            <v>74687011.52788052</v>
          </cell>
          <cell r="U34" t="str">
            <v>2054-12</v>
          </cell>
          <cell r="W34">
            <v>81024422.453371942</v>
          </cell>
        </row>
        <row r="35">
          <cell r="I35">
            <v>72915449.163930833</v>
          </cell>
          <cell r="U35" t="str">
            <v>2055-12</v>
          </cell>
          <cell r="W35">
            <v>56545557.186424114</v>
          </cell>
        </row>
        <row r="36">
          <cell r="I36">
            <v>71394680.221411541</v>
          </cell>
          <cell r="U36" t="str">
            <v>2056-12</v>
          </cell>
          <cell r="W36">
            <v>38147240.326687291</v>
          </cell>
        </row>
        <row r="37">
          <cell r="I37">
            <v>69692198.2598937</v>
          </cell>
          <cell r="U37" t="str">
            <v>2057-12</v>
          </cell>
          <cell r="W37">
            <v>24479702.234021015</v>
          </cell>
        </row>
        <row r="38">
          <cell r="I38">
            <v>68141217.889837459</v>
          </cell>
          <cell r="U38" t="str">
            <v>2058-12</v>
          </cell>
          <cell r="W38">
            <v>14095663.119160043</v>
          </cell>
        </row>
        <row r="39">
          <cell r="I39">
            <v>66693852.886677988</v>
          </cell>
          <cell r="U39" t="str">
            <v>2059-12</v>
          </cell>
          <cell r="W39">
            <v>6310974.7855309146</v>
          </cell>
        </row>
        <row r="40">
          <cell r="I40">
            <v>65153118.329409152</v>
          </cell>
          <cell r="U40" t="str">
            <v>2120-12</v>
          </cell>
          <cell r="W40" t="e">
            <v>#N/A</v>
          </cell>
        </row>
        <row r="41">
          <cell r="I41">
            <v>63685749.748868689</v>
          </cell>
          <cell r="U41" t="str">
            <v>2121-12</v>
          </cell>
          <cell r="W41" t="e">
            <v>#N/A</v>
          </cell>
        </row>
        <row r="42">
          <cell r="I42">
            <v>62077703.050387889</v>
          </cell>
          <cell r="U42" t="str">
            <v>2122-12</v>
          </cell>
          <cell r="W42" t="e">
            <v>#N/A</v>
          </cell>
        </row>
        <row r="43">
          <cell r="I43">
            <v>60726149.038012624</v>
          </cell>
          <cell r="U43" t="str">
            <v>2123-12</v>
          </cell>
          <cell r="W43" t="e">
            <v>#N/A</v>
          </cell>
        </row>
        <row r="44">
          <cell r="I44">
            <v>59412833.513282709</v>
          </cell>
          <cell r="W44" t="e">
            <v>#N/A</v>
          </cell>
        </row>
        <row r="45">
          <cell r="I45">
            <v>58227625.748575106</v>
          </cell>
          <cell r="W45" t="e">
            <v>#N/A</v>
          </cell>
        </row>
        <row r="46">
          <cell r="I46">
            <v>57133434.455092631</v>
          </cell>
          <cell r="W46" t="e">
            <v>#N/A</v>
          </cell>
        </row>
        <row r="47">
          <cell r="I47">
            <v>55666287.985454418</v>
          </cell>
          <cell r="W47" t="e">
            <v>#N/A</v>
          </cell>
        </row>
        <row r="48">
          <cell r="I48">
            <v>54407398.974064581</v>
          </cell>
          <cell r="W48" t="e">
            <v>#N/A</v>
          </cell>
        </row>
        <row r="49">
          <cell r="I49">
            <v>53140254.085374303</v>
          </cell>
          <cell r="W49" t="e">
            <v>#N/A</v>
          </cell>
        </row>
        <row r="50">
          <cell r="I50">
            <v>52166792.45548261</v>
          </cell>
        </row>
        <row r="51">
          <cell r="I51">
            <v>50749658.450260684</v>
          </cell>
        </row>
        <row r="52">
          <cell r="I52">
            <v>49658690.71721229</v>
          </cell>
        </row>
        <row r="53">
          <cell r="I53">
            <v>48696973.254923761</v>
          </cell>
        </row>
        <row r="54">
          <cell r="I54">
            <v>47364774.843875185</v>
          </cell>
        </row>
        <row r="55">
          <cell r="I55">
            <v>46079954.30301483</v>
          </cell>
        </row>
        <row r="56">
          <cell r="I56">
            <v>45024383.101037636</v>
          </cell>
        </row>
        <row r="57">
          <cell r="I57">
            <v>44112886.999273546</v>
          </cell>
        </row>
        <row r="58">
          <cell r="I58">
            <v>43117163.10043399</v>
          </cell>
        </row>
        <row r="59">
          <cell r="I59">
            <v>41791183.177867852</v>
          </cell>
        </row>
        <row r="60">
          <cell r="I60">
            <v>40933834.114548661</v>
          </cell>
        </row>
        <row r="61">
          <cell r="I61">
            <v>39950507.919465825</v>
          </cell>
        </row>
        <row r="62">
          <cell r="I62">
            <v>39058006.849869162</v>
          </cell>
        </row>
        <row r="63">
          <cell r="I63">
            <v>38197751.520001493</v>
          </cell>
        </row>
        <row r="64">
          <cell r="I64">
            <v>37216857.061651155</v>
          </cell>
        </row>
        <row r="65">
          <cell r="I65">
            <v>36467505.756171465</v>
          </cell>
        </row>
        <row r="66">
          <cell r="I66">
            <v>35586573.345158294</v>
          </cell>
        </row>
        <row r="67">
          <cell r="I67">
            <v>34789502.069746129</v>
          </cell>
        </row>
        <row r="68">
          <cell r="I68">
            <v>33936367.63837406</v>
          </cell>
        </row>
        <row r="69">
          <cell r="I69">
            <v>33163261.88070276</v>
          </cell>
        </row>
        <row r="70">
          <cell r="I70">
            <v>32326293.173885196</v>
          </cell>
        </row>
        <row r="71">
          <cell r="I71">
            <v>31334821.392093223</v>
          </cell>
        </row>
        <row r="72">
          <cell r="I72">
            <v>30722729.422327291</v>
          </cell>
        </row>
        <row r="73">
          <cell r="I73">
            <v>29980777.179992273</v>
          </cell>
        </row>
        <row r="74">
          <cell r="I74">
            <v>28853733.116226338</v>
          </cell>
        </row>
        <row r="75">
          <cell r="I75">
            <v>28333480.3282982</v>
          </cell>
        </row>
        <row r="76">
          <cell r="I76">
            <v>27520365.744783185</v>
          </cell>
        </row>
        <row r="77">
          <cell r="I77">
            <v>26870145.294167232</v>
          </cell>
        </row>
        <row r="78">
          <cell r="I78">
            <v>26039698.86546484</v>
          </cell>
        </row>
        <row r="79">
          <cell r="I79">
            <v>25433006.955428865</v>
          </cell>
        </row>
        <row r="80">
          <cell r="I80">
            <v>24694981.066494744</v>
          </cell>
        </row>
        <row r="81">
          <cell r="I81">
            <v>24040995.050732303</v>
          </cell>
        </row>
        <row r="82">
          <cell r="I82">
            <v>23427614.854135789</v>
          </cell>
        </row>
        <row r="83">
          <cell r="I83">
            <v>22974335.533245262</v>
          </cell>
        </row>
        <row r="84">
          <cell r="I84">
            <v>22253587.632235903</v>
          </cell>
        </row>
        <row r="85">
          <cell r="I85">
            <v>21636651.691530392</v>
          </cell>
        </row>
        <row r="86">
          <cell r="I86">
            <v>21293532.977472026</v>
          </cell>
        </row>
        <row r="87">
          <cell r="I87">
            <v>20666125.505061951</v>
          </cell>
        </row>
        <row r="88">
          <cell r="I88">
            <v>19931949.951153141</v>
          </cell>
        </row>
        <row r="89">
          <cell r="I89">
            <v>19422139.496645927</v>
          </cell>
        </row>
        <row r="90">
          <cell r="I90">
            <v>19256951.180129874</v>
          </cell>
        </row>
        <row r="91">
          <cell r="I91">
            <v>18355425.628556389</v>
          </cell>
        </row>
        <row r="92">
          <cell r="I92">
            <v>17739032.240192644</v>
          </cell>
        </row>
        <row r="93">
          <cell r="I93">
            <v>17285653.67859339</v>
          </cell>
        </row>
        <row r="94">
          <cell r="I94">
            <v>17425548.445188537</v>
          </cell>
        </row>
        <row r="95">
          <cell r="I95">
            <v>16545110.320889248</v>
          </cell>
        </row>
        <row r="96">
          <cell r="I96">
            <v>15887194.199627578</v>
          </cell>
        </row>
        <row r="97">
          <cell r="I97">
            <v>15679209.301374989</v>
          </cell>
        </row>
        <row r="98">
          <cell r="I98">
            <v>15149199.299096638</v>
          </cell>
        </row>
        <row r="99">
          <cell r="I99">
            <v>14213174.196534777</v>
          </cell>
        </row>
        <row r="100">
          <cell r="I100">
            <v>14057381.123613935</v>
          </cell>
        </row>
        <row r="101">
          <cell r="I101">
            <v>13304644.895386178</v>
          </cell>
        </row>
        <row r="102">
          <cell r="I102">
            <v>13287982.759080423</v>
          </cell>
        </row>
        <row r="103">
          <cell r="I103">
            <v>12777060.992312634</v>
          </cell>
        </row>
        <row r="104">
          <cell r="I104">
            <v>12029014.970126983</v>
          </cell>
        </row>
        <row r="105">
          <cell r="I105">
            <v>12115388.244552344</v>
          </cell>
        </row>
        <row r="106">
          <cell r="I106">
            <v>11496972.921470713</v>
          </cell>
        </row>
        <row r="107">
          <cell r="I107">
            <v>10976647.345328987</v>
          </cell>
        </row>
        <row r="108">
          <cell r="I108">
            <v>10529433.749201475</v>
          </cell>
        </row>
        <row r="109">
          <cell r="I109">
            <v>10243292.458097178</v>
          </cell>
        </row>
        <row r="110">
          <cell r="I110">
            <v>9707961.5310359616</v>
          </cell>
        </row>
        <row r="111">
          <cell r="I111">
            <v>9083537.2279764991</v>
          </cell>
        </row>
        <row r="112">
          <cell r="I112">
            <v>8568789.5963561032</v>
          </cell>
        </row>
        <row r="113">
          <cell r="I113">
            <v>8418165.5972095653</v>
          </cell>
        </row>
        <row r="114">
          <cell r="I114">
            <v>8230159.2316764668</v>
          </cell>
        </row>
        <row r="115">
          <cell r="I115">
            <v>7486461.4626147822</v>
          </cell>
        </row>
        <row r="116">
          <cell r="I116">
            <v>7177205.5791371027</v>
          </cell>
        </row>
        <row r="117">
          <cell r="I117">
            <v>6518750.545755445</v>
          </cell>
        </row>
        <row r="118">
          <cell r="I118">
            <v>6398149.4521344397</v>
          </cell>
        </row>
        <row r="119">
          <cell r="I119">
            <v>6373880.7127128309</v>
          </cell>
        </row>
        <row r="120">
          <cell r="I120">
            <v>5951266.2718295073</v>
          </cell>
        </row>
        <row r="121">
          <cell r="I121">
            <v>6127758.3083152119</v>
          </cell>
        </row>
        <row r="122">
          <cell r="I122">
            <v>6452703.614723308</v>
          </cell>
        </row>
        <row r="123">
          <cell r="I123">
            <v>5947137.0720798029</v>
          </cell>
        </row>
        <row r="124">
          <cell r="I124">
            <v>5417534.1379619623</v>
          </cell>
        </row>
        <row r="125">
          <cell r="I125">
            <v>4885684.2442107433</v>
          </cell>
        </row>
        <row r="126">
          <cell r="I126">
            <v>4114104.6753066881</v>
          </cell>
        </row>
        <row r="127">
          <cell r="I127">
            <v>3980993.8022574368</v>
          </cell>
        </row>
        <row r="128">
          <cell r="I128">
            <v>3897518.4200858129</v>
          </cell>
        </row>
        <row r="129">
          <cell r="I129">
            <v>3501579.1533652893</v>
          </cell>
        </row>
        <row r="130">
          <cell r="I130">
            <v>3221728.6258950331</v>
          </cell>
        </row>
        <row r="131">
          <cell r="I131">
            <v>3046711.8933201451</v>
          </cell>
        </row>
        <row r="132">
          <cell r="I132">
            <v>2800080.3732843264</v>
          </cell>
        </row>
        <row r="133">
          <cell r="I133">
            <v>2738120.9056217941</v>
          </cell>
        </row>
        <row r="134">
          <cell r="I134">
            <v>2553464.3928379444</v>
          </cell>
        </row>
        <row r="135">
          <cell r="I135">
            <v>2292373.4431169094</v>
          </cell>
        </row>
        <row r="136">
          <cell r="I136">
            <v>2144820.2144385469</v>
          </cell>
        </row>
        <row r="137">
          <cell r="I137">
            <v>2245888.7767983396</v>
          </cell>
        </row>
        <row r="138">
          <cell r="I138">
            <v>1721434.9137158869</v>
          </cell>
        </row>
        <row r="139">
          <cell r="I139">
            <v>1672544.4286763554</v>
          </cell>
        </row>
        <row r="140">
          <cell r="I140">
            <v>1233365.915154615</v>
          </cell>
        </row>
        <row r="141">
          <cell r="I141">
            <v>949053.31285579852</v>
          </cell>
        </row>
        <row r="142">
          <cell r="I142">
            <v>922865.27513987175</v>
          </cell>
        </row>
        <row r="143">
          <cell r="I143">
            <v>827719.50117283221</v>
          </cell>
        </row>
        <row r="144">
          <cell r="I144">
            <v>563430.43220866087</v>
          </cell>
        </row>
        <row r="145">
          <cell r="I145">
            <v>524855.67298158829</v>
          </cell>
        </row>
        <row r="146">
          <cell r="I146">
            <v>350675.60691085301</v>
          </cell>
        </row>
        <row r="147">
          <cell r="I147">
            <v>283108.33130774734</v>
          </cell>
        </row>
        <row r="148">
          <cell r="I148">
            <v>186494.87139505695</v>
          </cell>
        </row>
        <row r="149">
          <cell r="I149">
            <v>136835.19999216922</v>
          </cell>
        </row>
        <row r="150">
          <cell r="I150">
            <v>80384.095579769491</v>
          </cell>
        </row>
        <row r="151">
          <cell r="I151">
            <v>71663.315095496946</v>
          </cell>
        </row>
        <row r="152">
          <cell r="I152">
            <v>33878.697258428219</v>
          </cell>
        </row>
        <row r="153">
          <cell r="I153">
            <v>19567.817707752325</v>
          </cell>
        </row>
        <row r="154">
          <cell r="I154">
            <v>9702.1764102921334</v>
          </cell>
        </row>
        <row r="155">
          <cell r="I155">
            <v>5748.7910827366295</v>
          </cell>
        </row>
        <row r="156">
          <cell r="I156">
            <v>3908.1935173906359</v>
          </cell>
        </row>
        <row r="157">
          <cell r="I157">
            <v>3582.178988498199</v>
          </cell>
        </row>
        <row r="158">
          <cell r="I158">
            <v>3426.9983068462097</v>
          </cell>
        </row>
        <row r="159">
          <cell r="I159">
            <v>3213.2786152682079</v>
          </cell>
        </row>
        <row r="160">
          <cell r="I160">
            <v>3124.4035845308276</v>
          </cell>
        </row>
        <row r="161">
          <cell r="I161">
            <v>2979.3541535599111</v>
          </cell>
        </row>
        <row r="162">
          <cell r="I162">
            <v>2702.7860380852467</v>
          </cell>
        </row>
        <row r="163">
          <cell r="I163">
            <v>2571.5931781391628</v>
          </cell>
        </row>
        <row r="164">
          <cell r="I164">
            <v>2459.4994446392766</v>
          </cell>
        </row>
        <row r="165">
          <cell r="I165">
            <v>2382.6201876930563</v>
          </cell>
        </row>
        <row r="166">
          <cell r="I166">
            <v>2142.6834885129947</v>
          </cell>
        </row>
        <row r="167">
          <cell r="I167">
            <v>1987.6023701649203</v>
          </cell>
        </row>
        <row r="168">
          <cell r="I168">
            <v>1926.6266153949587</v>
          </cell>
        </row>
        <row r="169">
          <cell r="I169">
            <v>1849.484322800995</v>
          </cell>
        </row>
        <row r="170">
          <cell r="I170">
            <v>1659.7925187685366</v>
          </cell>
        </row>
        <row r="171">
          <cell r="I171">
            <v>1518.4232420868586</v>
          </cell>
        </row>
        <row r="172">
          <cell r="I172">
            <v>1455.8127309224581</v>
          </cell>
        </row>
        <row r="173">
          <cell r="I173">
            <v>1344.3380181805462</v>
          </cell>
        </row>
        <row r="174">
          <cell r="I174">
            <v>1262.2474642043019</v>
          </cell>
        </row>
        <row r="175">
          <cell r="I175">
            <v>58095.619742577932</v>
          </cell>
        </row>
        <row r="176">
          <cell r="I176">
            <v>969.36952482129846</v>
          </cell>
        </row>
        <row r="177">
          <cell r="I177">
            <v>937.7499385384375</v>
          </cell>
        </row>
        <row r="178">
          <cell r="I178">
            <v>874.85135630954096</v>
          </cell>
        </row>
        <row r="179">
          <cell r="I179">
            <v>819.89033737591285</v>
          </cell>
        </row>
        <row r="180">
          <cell r="I180">
            <v>759.20718479266077</v>
          </cell>
        </row>
        <row r="181">
          <cell r="I181">
            <v>695.06789480273426</v>
          </cell>
        </row>
        <row r="182">
          <cell r="I182">
            <v>661.91168561890515</v>
          </cell>
        </row>
        <row r="183">
          <cell r="I183">
            <v>465.80187966159451</v>
          </cell>
        </row>
        <row r="184">
          <cell r="I184">
            <v>436.53346052258001</v>
          </cell>
        </row>
        <row r="185">
          <cell r="I185">
            <v>363.31229142370705</v>
          </cell>
        </row>
        <row r="186">
          <cell r="I186">
            <v>351.60142035085221</v>
          </cell>
        </row>
        <row r="187">
          <cell r="I187">
            <v>354.71392696600401</v>
          </cell>
        </row>
        <row r="188">
          <cell r="I188">
            <v>205.33527604831147</v>
          </cell>
        </row>
        <row r="189">
          <cell r="I189">
            <v>102.50919359079471</v>
          </cell>
        </row>
        <row r="190">
          <cell r="I190">
            <v>34.381380629484205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ization_Profile_CB"/>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gd.pt/English/Investor-Relations/Debt-Issuances/Prospectus/Pages/CGD-Covered-Bonds.aspx" TargetMode="External"/><Relationship Id="rId1" Type="http://schemas.openxmlformats.org/officeDocument/2006/relationships/hyperlink" Target="https://www.cgd.pt/English/Investor-Relations/Debt-Issuances/Prospectus/Pages/CGD-Covered-Bonds.aspx"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AFC4-94FB-49E6-9BE5-75338959ABDF}">
  <sheetPr>
    <pageSetUpPr fitToPage="1"/>
  </sheetPr>
  <dimension ref="A1:L235"/>
  <sheetViews>
    <sheetView showGridLines="0" tabSelected="1" view="pageBreakPreview" zoomScale="110" zoomScaleNormal="100" zoomScaleSheetLayoutView="110" workbookViewId="0">
      <selection activeCell="C190" sqref="C190:I190"/>
    </sheetView>
  </sheetViews>
  <sheetFormatPr defaultColWidth="9.140625" defaultRowHeight="15" customHeight="1" x14ac:dyDescent="0.2"/>
  <cols>
    <col min="1" max="1" width="9.140625" style="3"/>
    <col min="2" max="2" width="34.42578125" style="3" customWidth="1"/>
    <col min="3" max="3" width="15.5703125" style="3" customWidth="1"/>
    <col min="4" max="6" width="16.5703125" style="3" customWidth="1"/>
    <col min="7" max="7" width="16.140625" style="3" customWidth="1"/>
    <col min="8" max="8" width="22.5703125" style="127" bestFit="1" customWidth="1"/>
    <col min="9" max="9" width="19.42578125" style="127" bestFit="1" customWidth="1"/>
    <col min="10" max="10" width="7.140625" style="6" customWidth="1"/>
    <col min="11" max="11" width="15.85546875" style="3" customWidth="1"/>
    <col min="12" max="12" width="14.28515625" style="3" bestFit="1" customWidth="1"/>
    <col min="13" max="13" width="13.7109375" style="3" bestFit="1" customWidth="1"/>
    <col min="14" max="16384" width="9.140625" style="3"/>
  </cols>
  <sheetData>
    <row r="1" spans="2:10" ht="15" customHeight="1" x14ac:dyDescent="0.2">
      <c r="B1" s="1"/>
      <c r="C1" s="1"/>
      <c r="D1" s="2"/>
      <c r="H1" s="4" t="s">
        <v>0</v>
      </c>
      <c r="I1" s="5">
        <v>46022</v>
      </c>
    </row>
    <row r="2" spans="2:10" ht="15" customHeight="1" x14ac:dyDescent="0.2">
      <c r="H2" s="4" t="s">
        <v>1</v>
      </c>
      <c r="I2" s="7" t="s">
        <v>2</v>
      </c>
    </row>
    <row r="3" spans="2:10" ht="15" customHeight="1" x14ac:dyDescent="0.2">
      <c r="B3" s="8" t="s">
        <v>3</v>
      </c>
      <c r="C3" s="8"/>
      <c r="D3" s="171" t="s">
        <v>4</v>
      </c>
      <c r="E3" s="171"/>
      <c r="F3" s="171"/>
      <c r="G3" s="171" t="s">
        <v>5</v>
      </c>
      <c r="H3" s="171"/>
      <c r="I3" s="171"/>
    </row>
    <row r="4" spans="2:10" ht="15" customHeight="1" x14ac:dyDescent="0.2">
      <c r="B4" s="154" t="s">
        <v>6</v>
      </c>
      <c r="C4" s="154"/>
      <c r="D4" s="144" t="s">
        <v>7</v>
      </c>
      <c r="E4" s="144"/>
      <c r="F4" s="144"/>
      <c r="G4" s="144" t="s">
        <v>8</v>
      </c>
      <c r="H4" s="144"/>
      <c r="I4" s="144"/>
    </row>
    <row r="5" spans="2:10" ht="15" customHeight="1" x14ac:dyDescent="0.2">
      <c r="B5" s="154" t="s">
        <v>9</v>
      </c>
      <c r="C5" s="154"/>
      <c r="D5" s="144" t="s">
        <v>10</v>
      </c>
      <c r="E5" s="144"/>
      <c r="F5" s="144"/>
      <c r="G5" s="144" t="s">
        <v>11</v>
      </c>
      <c r="H5" s="144"/>
      <c r="I5" s="144"/>
    </row>
    <row r="6" spans="2:10" ht="15" customHeight="1" thickBot="1" x14ac:dyDescent="0.25">
      <c r="B6" s="155" t="s">
        <v>12</v>
      </c>
      <c r="C6" s="155"/>
      <c r="D6" s="170" t="s">
        <v>13</v>
      </c>
      <c r="E6" s="170"/>
      <c r="F6" s="170"/>
      <c r="G6" s="170" t="s">
        <v>14</v>
      </c>
      <c r="H6" s="170"/>
      <c r="I6" s="170"/>
    </row>
    <row r="7" spans="2:10" s="13" customFormat="1" ht="15" customHeight="1" x14ac:dyDescent="0.2">
      <c r="B7" s="8" t="s">
        <v>15</v>
      </c>
      <c r="C7" s="8"/>
      <c r="D7" s="9" t="s">
        <v>16</v>
      </c>
      <c r="E7" s="9" t="s">
        <v>17</v>
      </c>
      <c r="F7" s="9" t="s">
        <v>18</v>
      </c>
      <c r="G7" s="9" t="s">
        <v>19</v>
      </c>
      <c r="H7" s="9" t="s">
        <v>20</v>
      </c>
      <c r="I7" s="9" t="s">
        <v>21</v>
      </c>
      <c r="J7" s="12"/>
    </row>
    <row r="8" spans="2:10" ht="15" customHeight="1" thickBot="1" x14ac:dyDescent="0.25">
      <c r="B8" s="157" t="s">
        <v>22</v>
      </c>
      <c r="C8" s="157"/>
      <c r="D8" s="157"/>
      <c r="E8" s="157"/>
      <c r="F8" s="157"/>
      <c r="G8" s="157"/>
      <c r="H8" s="15">
        <f>((H12*I12)+(H13*I13)+(H14*I14))/(I12+I13+I14)</f>
        <v>2.7693150684931509</v>
      </c>
      <c r="I8" s="16">
        <f>SUM(I9:I14)</f>
        <v>5000000000</v>
      </c>
    </row>
    <row r="9" spans="2:10" ht="15" hidden="1" customHeight="1" x14ac:dyDescent="0.2">
      <c r="B9" s="169" t="s">
        <v>23</v>
      </c>
      <c r="C9" s="169"/>
      <c r="D9" s="169"/>
      <c r="E9" s="169"/>
      <c r="F9" s="169"/>
      <c r="G9" s="169"/>
      <c r="H9" s="18"/>
      <c r="I9" s="19"/>
    </row>
    <row r="10" spans="2:10" ht="15" hidden="1" customHeight="1" x14ac:dyDescent="0.2">
      <c r="B10" s="167"/>
      <c r="C10" s="167"/>
      <c r="D10" s="20"/>
      <c r="E10" s="7"/>
      <c r="F10" s="20"/>
      <c r="G10" s="20"/>
      <c r="H10" s="21"/>
      <c r="I10" s="22"/>
      <c r="J10" s="23"/>
    </row>
    <row r="11" spans="2:10" ht="15" customHeight="1" x14ac:dyDescent="0.2">
      <c r="B11" s="158" t="s">
        <v>24</v>
      </c>
      <c r="C11" s="158"/>
      <c r="D11" s="158"/>
      <c r="E11" s="158"/>
      <c r="F11" s="158"/>
      <c r="G11" s="158"/>
      <c r="H11" s="25">
        <f>(((H14*I14)+(H12*I12))/(I14+I12))</f>
        <v>2.683365949119374</v>
      </c>
      <c r="I11" s="22"/>
    </row>
    <row r="12" spans="2:10" ht="15" customHeight="1" x14ac:dyDescent="0.2">
      <c r="B12" s="167" t="s">
        <v>25</v>
      </c>
      <c r="C12" s="167"/>
      <c r="D12" s="20">
        <v>41121</v>
      </c>
      <c r="E12" s="7" t="s">
        <v>26</v>
      </c>
      <c r="F12" s="20">
        <v>46142</v>
      </c>
      <c r="G12" s="20">
        <v>46507</v>
      </c>
      <c r="H12" s="21">
        <f>+(F12-$I$1)/365</f>
        <v>0.32876712328767121</v>
      </c>
      <c r="I12" s="22">
        <v>1500000000</v>
      </c>
    </row>
    <row r="13" spans="2:10" ht="15" customHeight="1" x14ac:dyDescent="0.2">
      <c r="B13" s="167" t="s">
        <v>27</v>
      </c>
      <c r="C13" s="167"/>
      <c r="D13" s="20">
        <v>43453</v>
      </c>
      <c r="E13" s="7" t="s">
        <v>26</v>
      </c>
      <c r="F13" s="20">
        <v>47106</v>
      </c>
      <c r="G13" s="20">
        <v>47471</v>
      </c>
      <c r="H13" s="21">
        <f>+(F13-$I$1)/365</f>
        <v>2.9698630136986299</v>
      </c>
      <c r="I13" s="22">
        <v>1500000000</v>
      </c>
    </row>
    <row r="14" spans="2:10" ht="15" customHeight="1" thickBot="1" x14ac:dyDescent="0.25">
      <c r="B14" s="26" t="s">
        <v>28</v>
      </c>
      <c r="C14" s="26"/>
      <c r="D14" s="20">
        <v>45272</v>
      </c>
      <c r="E14" s="7" t="s">
        <v>26</v>
      </c>
      <c r="F14" s="20">
        <v>47646</v>
      </c>
      <c r="G14" s="20">
        <v>48011</v>
      </c>
      <c r="H14" s="21">
        <f>+(F14-$I$1)/365</f>
        <v>4.4493150684931511</v>
      </c>
      <c r="I14" s="22">
        <v>2000000000</v>
      </c>
    </row>
    <row r="15" spans="2:10" ht="15" customHeight="1" x14ac:dyDescent="0.2">
      <c r="B15" s="168" t="s">
        <v>29</v>
      </c>
      <c r="C15" s="168"/>
      <c r="D15" s="168"/>
      <c r="E15" s="168"/>
      <c r="F15" s="168"/>
      <c r="G15" s="168"/>
      <c r="H15" s="28"/>
      <c r="I15" s="29" t="s">
        <v>30</v>
      </c>
    </row>
    <row r="16" spans="2:10" s="13" customFormat="1" ht="15" customHeight="1" thickBot="1" x14ac:dyDescent="0.25">
      <c r="B16" s="8" t="s">
        <v>31</v>
      </c>
      <c r="C16" s="8"/>
      <c r="D16" s="8"/>
      <c r="E16" s="8"/>
      <c r="F16" s="8"/>
      <c r="G16" s="9"/>
      <c r="H16" s="9" t="s">
        <v>20</v>
      </c>
      <c r="I16" s="9" t="s">
        <v>21</v>
      </c>
      <c r="J16" s="12"/>
    </row>
    <row r="17" spans="2:10" ht="15" customHeight="1" thickBot="1" x14ac:dyDescent="0.25">
      <c r="B17" s="166" t="s">
        <v>32</v>
      </c>
      <c r="C17" s="166"/>
      <c r="D17" s="166"/>
      <c r="E17" s="166"/>
      <c r="F17" s="166"/>
      <c r="G17" s="14"/>
      <c r="H17" s="15">
        <f>I57/12</f>
        <v>28.096864302949815</v>
      </c>
      <c r="I17" s="19">
        <v>5855080202.2700424</v>
      </c>
    </row>
    <row r="18" spans="2:10" ht="15" customHeight="1" x14ac:dyDescent="0.2">
      <c r="B18" s="169" t="s">
        <v>33</v>
      </c>
      <c r="C18" s="169"/>
      <c r="D18" s="169"/>
      <c r="E18" s="169"/>
      <c r="F18" s="169"/>
      <c r="G18" s="17"/>
      <c r="H18" s="31">
        <f>((H19*I19)+(H20*I20))/(SUM(I19:I20))</f>
        <v>0.45479452054794522</v>
      </c>
      <c r="I18" s="19">
        <v>147136770</v>
      </c>
    </row>
    <row r="19" spans="2:10" ht="15" customHeight="1" x14ac:dyDescent="0.2">
      <c r="B19" s="163" t="s">
        <v>34</v>
      </c>
      <c r="C19" s="163"/>
      <c r="D19" s="163"/>
      <c r="E19" s="163"/>
      <c r="F19" s="163"/>
      <c r="G19" s="32"/>
      <c r="H19" s="21">
        <v>0</v>
      </c>
      <c r="I19" s="33">
        <v>0</v>
      </c>
    </row>
    <row r="20" spans="2:10" ht="15" customHeight="1" thickBot="1" x14ac:dyDescent="0.25">
      <c r="B20" s="163" t="s">
        <v>35</v>
      </c>
      <c r="C20" s="163"/>
      <c r="D20" s="163"/>
      <c r="E20" s="163"/>
      <c r="F20" s="163"/>
      <c r="G20" s="34">
        <v>46188</v>
      </c>
      <c r="H20" s="21">
        <f>+(G20-$I$1)/365</f>
        <v>0.45479452054794522</v>
      </c>
      <c r="I20" s="35">
        <v>146377935</v>
      </c>
    </row>
    <row r="21" spans="2:10" ht="15" customHeight="1" x14ac:dyDescent="0.2">
      <c r="B21" s="164" t="s">
        <v>36</v>
      </c>
      <c r="C21" s="164"/>
      <c r="D21" s="164"/>
      <c r="E21" s="164"/>
      <c r="F21" s="164"/>
      <c r="G21" s="36"/>
      <c r="H21" s="31">
        <v>0</v>
      </c>
      <c r="I21" s="19">
        <v>0</v>
      </c>
    </row>
    <row r="22" spans="2:10" ht="15" customHeight="1" thickBot="1" x14ac:dyDescent="0.25">
      <c r="B22" s="14" t="s">
        <v>37</v>
      </c>
      <c r="C22" s="14"/>
      <c r="D22" s="14"/>
      <c r="E22" s="14"/>
      <c r="F22" s="14"/>
      <c r="G22" s="14"/>
      <c r="H22" s="15">
        <f>((H17*I17)+(H18*I18))/(I17+I18)</f>
        <v>27.419253866224963</v>
      </c>
      <c r="I22" s="37">
        <f>I17+I18</f>
        <v>6002216972.2700424</v>
      </c>
    </row>
    <row r="23" spans="2:10" ht="15" customHeight="1" x14ac:dyDescent="0.2">
      <c r="B23" s="156" t="s">
        <v>38</v>
      </c>
      <c r="C23" s="156"/>
      <c r="D23" s="156"/>
      <c r="E23" s="156"/>
      <c r="F23" s="156"/>
      <c r="G23" s="156"/>
      <c r="H23" s="38"/>
      <c r="I23" s="39">
        <f>+(I22/I8)-1</f>
        <v>0.20044339445400849</v>
      </c>
    </row>
    <row r="24" spans="2:10" ht="15" customHeight="1" x14ac:dyDescent="0.2">
      <c r="B24" s="165" t="s">
        <v>39</v>
      </c>
      <c r="C24" s="165"/>
      <c r="D24" s="165"/>
      <c r="E24" s="165"/>
      <c r="F24" s="165"/>
      <c r="G24" s="165"/>
      <c r="H24" s="165"/>
      <c r="I24" s="41">
        <v>0.105</v>
      </c>
    </row>
    <row r="25" spans="2:10" ht="15" customHeight="1" thickBot="1" x14ac:dyDescent="0.25">
      <c r="B25" s="166" t="s">
        <v>40</v>
      </c>
      <c r="C25" s="166"/>
      <c r="D25" s="166"/>
      <c r="E25" s="166"/>
      <c r="F25" s="166"/>
      <c r="G25" s="166"/>
      <c r="H25" s="42"/>
      <c r="I25" s="43">
        <v>0.05</v>
      </c>
      <c r="J25" s="161"/>
    </row>
    <row r="26" spans="2:10" ht="15" customHeight="1" x14ac:dyDescent="0.2">
      <c r="B26" s="162"/>
      <c r="C26" s="162"/>
      <c r="D26" s="162"/>
      <c r="E26" s="162"/>
      <c r="F26" s="162"/>
      <c r="G26" s="162"/>
      <c r="H26" s="44"/>
      <c r="I26" s="45"/>
      <c r="J26" s="161"/>
    </row>
    <row r="27" spans="2:10" s="13" customFormat="1" ht="15" customHeight="1" x14ac:dyDescent="0.2">
      <c r="B27" s="8" t="s">
        <v>41</v>
      </c>
      <c r="C27" s="8"/>
      <c r="D27" s="8"/>
      <c r="E27" s="8"/>
      <c r="F27" s="8"/>
      <c r="G27" s="9"/>
      <c r="H27" s="8"/>
      <c r="I27" s="9"/>
      <c r="J27" s="12"/>
    </row>
    <row r="28" spans="2:10" ht="15" customHeight="1" x14ac:dyDescent="0.2">
      <c r="B28" s="154" t="s">
        <v>42</v>
      </c>
      <c r="C28" s="154"/>
      <c r="D28" s="154"/>
      <c r="E28" s="154"/>
      <c r="F28" s="154"/>
      <c r="G28" s="154"/>
      <c r="H28" s="46"/>
      <c r="I28" s="22">
        <v>6262035815.8920422</v>
      </c>
    </row>
    <row r="29" spans="2:10" ht="15" customHeight="1" x14ac:dyDescent="0.2">
      <c r="B29" s="154" t="s">
        <v>43</v>
      </c>
      <c r="C29" s="154"/>
      <c r="D29" s="154"/>
      <c r="E29" s="154"/>
      <c r="F29" s="154"/>
      <c r="G29" s="154"/>
      <c r="H29" s="46"/>
      <c r="I29" s="22">
        <v>4938297000</v>
      </c>
    </row>
    <row r="30" spans="2:10" ht="15" customHeight="1" x14ac:dyDescent="0.2">
      <c r="B30" s="154" t="s">
        <v>44</v>
      </c>
      <c r="C30" s="154"/>
      <c r="D30" s="154"/>
      <c r="E30" s="154"/>
      <c r="F30" s="154"/>
      <c r="G30" s="154"/>
      <c r="H30" s="46"/>
      <c r="I30" s="47" t="s">
        <v>45</v>
      </c>
    </row>
    <row r="31" spans="2:10" ht="15" customHeight="1" x14ac:dyDescent="0.2">
      <c r="B31" s="154" t="s">
        <v>46</v>
      </c>
      <c r="C31" s="154"/>
      <c r="D31" s="154"/>
      <c r="E31" s="154"/>
      <c r="F31" s="154"/>
      <c r="G31" s="154"/>
      <c r="H31" s="46"/>
      <c r="I31" s="47" t="s">
        <v>45</v>
      </c>
    </row>
    <row r="32" spans="2:10" ht="15" customHeight="1" x14ac:dyDescent="0.2">
      <c r="B32" s="154" t="s">
        <v>47</v>
      </c>
      <c r="C32" s="154"/>
      <c r="D32" s="154"/>
      <c r="E32" s="154"/>
      <c r="F32" s="154"/>
      <c r="G32" s="154"/>
      <c r="H32" s="46"/>
      <c r="I32" s="47" t="s">
        <v>45</v>
      </c>
    </row>
    <row r="33" spans="2:10" ht="15" customHeight="1" x14ac:dyDescent="0.2">
      <c r="B33" s="154" t="s">
        <v>48</v>
      </c>
      <c r="C33" s="154"/>
      <c r="D33" s="154"/>
      <c r="E33" s="154"/>
      <c r="F33" s="154"/>
      <c r="G33" s="154"/>
      <c r="H33" s="48"/>
      <c r="I33" s="47" t="s">
        <v>45</v>
      </c>
    </row>
    <row r="34" spans="2:10" ht="15" customHeight="1" x14ac:dyDescent="0.2">
      <c r="B34" s="154" t="s">
        <v>49</v>
      </c>
      <c r="C34" s="154"/>
      <c r="D34" s="154"/>
      <c r="E34" s="154"/>
      <c r="F34" s="154"/>
      <c r="G34" s="154"/>
      <c r="H34" s="48"/>
      <c r="I34" s="47" t="s">
        <v>45</v>
      </c>
    </row>
    <row r="35" spans="2:10" ht="15" customHeight="1" x14ac:dyDescent="0.2">
      <c r="B35" s="154" t="s">
        <v>50</v>
      </c>
      <c r="C35" s="154"/>
      <c r="D35" s="154"/>
      <c r="E35" s="154"/>
      <c r="F35" s="154"/>
      <c r="G35" s="154"/>
      <c r="H35" s="49"/>
      <c r="I35" s="47" t="s">
        <v>45</v>
      </c>
    </row>
    <row r="36" spans="2:10" ht="15" customHeight="1" thickBot="1" x14ac:dyDescent="0.25">
      <c r="B36" s="159" t="s">
        <v>51</v>
      </c>
      <c r="C36" s="159"/>
      <c r="D36" s="159"/>
      <c r="E36" s="159"/>
      <c r="F36" s="159"/>
      <c r="G36" s="159"/>
      <c r="H36" s="51"/>
      <c r="I36" s="52" t="s">
        <v>45</v>
      </c>
    </row>
    <row r="37" spans="2:10" ht="15" customHeight="1" x14ac:dyDescent="0.2">
      <c r="B37" s="160"/>
      <c r="C37" s="160"/>
      <c r="D37" s="160"/>
      <c r="E37" s="160"/>
      <c r="F37" s="160"/>
      <c r="G37" s="160"/>
      <c r="H37" s="53"/>
      <c r="I37" s="54"/>
    </row>
    <row r="38" spans="2:10" s="13" customFormat="1" ht="15" customHeight="1" x14ac:dyDescent="0.2">
      <c r="B38" s="8" t="s">
        <v>52</v>
      </c>
      <c r="C38" s="8"/>
      <c r="D38" s="8"/>
      <c r="E38" s="8"/>
      <c r="F38" s="8"/>
      <c r="G38" s="9"/>
      <c r="H38" s="9"/>
      <c r="I38" s="9"/>
      <c r="J38" s="12"/>
    </row>
    <row r="39" spans="2:10" ht="15" customHeight="1" x14ac:dyDescent="0.2">
      <c r="B39" s="156" t="s">
        <v>53</v>
      </c>
      <c r="C39" s="156"/>
      <c r="D39" s="156"/>
      <c r="E39" s="156"/>
      <c r="F39" s="156"/>
      <c r="G39" s="156"/>
      <c r="H39" s="24"/>
      <c r="I39" s="24"/>
    </row>
    <row r="40" spans="2:10" ht="15" customHeight="1" x14ac:dyDescent="0.2">
      <c r="B40" s="154" t="s">
        <v>54</v>
      </c>
      <c r="C40" s="154"/>
      <c r="D40" s="154"/>
      <c r="E40" s="154"/>
      <c r="F40" s="154"/>
      <c r="G40" s="154"/>
      <c r="H40" s="47"/>
      <c r="I40" s="47" t="s">
        <v>55</v>
      </c>
    </row>
    <row r="41" spans="2:10" ht="15" customHeight="1" x14ac:dyDescent="0.2">
      <c r="B41" s="154" t="s">
        <v>56</v>
      </c>
      <c r="C41" s="154"/>
      <c r="D41" s="154"/>
      <c r="E41" s="154"/>
      <c r="F41" s="154"/>
      <c r="G41" s="154"/>
      <c r="H41" s="47"/>
      <c r="I41" s="47" t="s">
        <v>55</v>
      </c>
    </row>
    <row r="42" spans="2:10" ht="15" customHeight="1" x14ac:dyDescent="0.2">
      <c r="B42" s="154" t="s">
        <v>57</v>
      </c>
      <c r="C42" s="154"/>
      <c r="D42" s="154"/>
      <c r="E42" s="154"/>
      <c r="F42" s="154"/>
      <c r="G42" s="154"/>
      <c r="H42" s="47"/>
      <c r="I42" s="47" t="s">
        <v>55</v>
      </c>
    </row>
    <row r="43" spans="2:10" ht="15" customHeight="1" thickBot="1" x14ac:dyDescent="0.25">
      <c r="B43" s="157" t="s">
        <v>58</v>
      </c>
      <c r="C43" s="157"/>
      <c r="D43" s="157"/>
      <c r="E43" s="157"/>
      <c r="F43" s="157"/>
      <c r="G43" s="157"/>
      <c r="H43" s="55"/>
      <c r="I43" s="56" t="s">
        <v>59</v>
      </c>
    </row>
    <row r="44" spans="2:10" ht="15" customHeight="1" x14ac:dyDescent="0.2">
      <c r="B44" s="17"/>
      <c r="C44" s="17"/>
      <c r="D44" s="17"/>
      <c r="E44" s="17"/>
      <c r="F44" s="17"/>
      <c r="G44" s="17"/>
      <c r="H44" s="57"/>
      <c r="I44" s="19"/>
    </row>
    <row r="45" spans="2:10" s="13" customFormat="1" ht="15" customHeight="1" x14ac:dyDescent="0.2">
      <c r="B45" s="8" t="s">
        <v>60</v>
      </c>
      <c r="C45" s="8"/>
      <c r="D45" s="8"/>
      <c r="E45" s="8"/>
      <c r="F45" s="8"/>
      <c r="G45" s="9"/>
      <c r="H45" s="8"/>
      <c r="I45" s="9"/>
      <c r="J45" s="12"/>
    </row>
    <row r="46" spans="2:10" ht="15" customHeight="1" x14ac:dyDescent="0.2">
      <c r="B46" s="158" t="s">
        <v>61</v>
      </c>
      <c r="C46" s="158"/>
      <c r="D46" s="158"/>
      <c r="E46" s="158"/>
      <c r="F46" s="158"/>
      <c r="G46" s="158"/>
      <c r="H46" s="58"/>
      <c r="I46" s="58"/>
    </row>
    <row r="47" spans="2:10" ht="15" customHeight="1" x14ac:dyDescent="0.2">
      <c r="B47" s="154" t="s">
        <v>62</v>
      </c>
      <c r="C47" s="154"/>
      <c r="D47" s="154"/>
      <c r="E47" s="154"/>
      <c r="F47" s="154"/>
      <c r="G47" s="154"/>
      <c r="H47" s="10"/>
      <c r="I47" s="59">
        <v>66411</v>
      </c>
    </row>
    <row r="48" spans="2:10" ht="15" customHeight="1" x14ac:dyDescent="0.2">
      <c r="B48" s="154" t="s">
        <v>63</v>
      </c>
      <c r="C48" s="154"/>
      <c r="D48" s="154"/>
      <c r="E48" s="154"/>
      <c r="F48" s="154"/>
      <c r="G48" s="154"/>
      <c r="H48" s="10"/>
      <c r="I48" s="59">
        <v>7496195518.3899889</v>
      </c>
    </row>
    <row r="49" spans="2:9" ht="15" customHeight="1" x14ac:dyDescent="0.2">
      <c r="B49" s="154" t="s">
        <v>64</v>
      </c>
      <c r="C49" s="154"/>
      <c r="D49" s="154"/>
      <c r="E49" s="154"/>
      <c r="F49" s="154"/>
      <c r="G49" s="154"/>
      <c r="H49" s="10"/>
      <c r="I49" s="59">
        <f>I17</f>
        <v>5855080202.2700424</v>
      </c>
    </row>
    <row r="50" spans="2:9" ht="15" customHeight="1" x14ac:dyDescent="0.2">
      <c r="B50" s="154" t="s">
        <v>65</v>
      </c>
      <c r="C50" s="154"/>
      <c r="D50" s="154"/>
      <c r="E50" s="154"/>
      <c r="F50" s="154"/>
      <c r="G50" s="154"/>
      <c r="H50" s="10"/>
      <c r="I50" s="59">
        <v>112875.81151300219</v>
      </c>
    </row>
    <row r="51" spans="2:9" ht="15" customHeight="1" x14ac:dyDescent="0.2">
      <c r="B51" s="154" t="s">
        <v>66</v>
      </c>
      <c r="C51" s="154"/>
      <c r="D51" s="154"/>
      <c r="E51" s="154"/>
      <c r="F51" s="154"/>
      <c r="G51" s="154"/>
      <c r="H51" s="10"/>
      <c r="I51" s="59">
        <v>88164.313175077055</v>
      </c>
    </row>
    <row r="52" spans="2:9" ht="15" customHeight="1" x14ac:dyDescent="0.2">
      <c r="B52" s="154" t="s">
        <v>67</v>
      </c>
      <c r="C52" s="154"/>
      <c r="D52" s="154"/>
      <c r="E52" s="154"/>
      <c r="F52" s="154"/>
      <c r="G52" s="154"/>
      <c r="H52" s="10"/>
      <c r="I52" s="59">
        <v>3834650.02</v>
      </c>
    </row>
    <row r="53" spans="2:9" ht="15" customHeight="1" x14ac:dyDescent="0.2">
      <c r="B53" s="154" t="s">
        <v>68</v>
      </c>
      <c r="C53" s="154"/>
      <c r="D53" s="154"/>
      <c r="E53" s="154"/>
      <c r="F53" s="154"/>
      <c r="G53" s="154"/>
      <c r="H53" s="10"/>
      <c r="I53" s="60">
        <f>(I52/$I$17)*100</f>
        <v>6.5492698434998178E-2</v>
      </c>
    </row>
    <row r="54" spans="2:9" ht="15" customHeight="1" x14ac:dyDescent="0.2">
      <c r="B54" s="154" t="s">
        <v>69</v>
      </c>
      <c r="C54" s="154"/>
      <c r="D54" s="154"/>
      <c r="E54" s="154"/>
      <c r="F54" s="154"/>
      <c r="G54" s="154"/>
      <c r="H54" s="10"/>
      <c r="I54" s="59">
        <v>6897688.9099999992</v>
      </c>
    </row>
    <row r="55" spans="2:9" ht="15" customHeight="1" x14ac:dyDescent="0.2">
      <c r="B55" s="154" t="s">
        <v>70</v>
      </c>
      <c r="C55" s="154"/>
      <c r="D55" s="154"/>
      <c r="E55" s="154"/>
      <c r="F55" s="154"/>
      <c r="G55" s="154"/>
      <c r="H55" s="10"/>
      <c r="I55" s="60">
        <f>(I54/$I$17)*100</f>
        <v>0.11780690736440695</v>
      </c>
    </row>
    <row r="56" spans="2:9" ht="15" customHeight="1" x14ac:dyDescent="0.2">
      <c r="B56" s="154" t="s">
        <v>71</v>
      </c>
      <c r="C56" s="154"/>
      <c r="D56" s="154"/>
      <c r="E56" s="154"/>
      <c r="F56" s="154"/>
      <c r="G56" s="154"/>
      <c r="H56" s="10"/>
      <c r="I56" s="60">
        <v>82.51</v>
      </c>
    </row>
    <row r="57" spans="2:9" ht="15" customHeight="1" x14ac:dyDescent="0.2">
      <c r="B57" s="154" t="s">
        <v>72</v>
      </c>
      <c r="C57" s="154"/>
      <c r="D57" s="154"/>
      <c r="E57" s="154"/>
      <c r="F57" s="154"/>
      <c r="G57" s="154"/>
      <c r="H57" s="10"/>
      <c r="I57" s="60">
        <v>337.16237163539779</v>
      </c>
    </row>
    <row r="58" spans="2:9" ht="15" customHeight="1" x14ac:dyDescent="0.2">
      <c r="B58" s="154" t="s">
        <v>73</v>
      </c>
      <c r="C58" s="154"/>
      <c r="D58" s="154"/>
      <c r="E58" s="154"/>
      <c r="F58" s="154"/>
      <c r="G58" s="154"/>
      <c r="H58" s="10"/>
      <c r="I58" s="61">
        <v>57.366140434556932</v>
      </c>
    </row>
    <row r="59" spans="2:9" ht="15" customHeight="1" x14ac:dyDescent="0.2">
      <c r="B59" s="154" t="s">
        <v>74</v>
      </c>
      <c r="C59" s="154"/>
      <c r="D59" s="154"/>
      <c r="E59" s="154"/>
      <c r="F59" s="154"/>
      <c r="G59" s="154"/>
      <c r="H59" s="10"/>
      <c r="I59" s="61">
        <v>36.522259259999998</v>
      </c>
    </row>
    <row r="60" spans="2:9" ht="15" customHeight="1" x14ac:dyDescent="0.2">
      <c r="B60" s="154" t="s">
        <v>75</v>
      </c>
      <c r="C60" s="154"/>
      <c r="D60" s="154"/>
      <c r="E60" s="154"/>
      <c r="F60" s="154"/>
      <c r="G60" s="154"/>
      <c r="H60" s="10"/>
      <c r="I60" s="60">
        <v>3.2258348708880193</v>
      </c>
    </row>
    <row r="61" spans="2:9" ht="15" customHeight="1" x14ac:dyDescent="0.2">
      <c r="B61" s="154" t="s">
        <v>76</v>
      </c>
      <c r="C61" s="154"/>
      <c r="D61" s="154"/>
      <c r="E61" s="154"/>
      <c r="F61" s="154"/>
      <c r="G61" s="154"/>
      <c r="H61" s="10"/>
      <c r="I61" s="60">
        <v>0.89121416339126658</v>
      </c>
    </row>
    <row r="62" spans="2:9" ht="15" customHeight="1" thickBot="1" x14ac:dyDescent="0.25">
      <c r="B62" s="155" t="s">
        <v>77</v>
      </c>
      <c r="C62" s="155"/>
      <c r="D62" s="155"/>
      <c r="E62" s="155"/>
      <c r="F62" s="155"/>
      <c r="G62" s="155"/>
      <c r="H62" s="11"/>
      <c r="I62" s="62">
        <v>62934</v>
      </c>
    </row>
    <row r="63" spans="2:9" ht="15" customHeight="1" x14ac:dyDescent="0.2">
      <c r="B63" s="24"/>
      <c r="C63" s="24"/>
      <c r="D63" s="24"/>
      <c r="E63" s="63"/>
      <c r="F63" s="63"/>
      <c r="G63" s="64"/>
      <c r="H63" s="4" t="s">
        <v>0</v>
      </c>
      <c r="I63" s="5">
        <f>$I$1</f>
        <v>46022</v>
      </c>
    </row>
    <row r="64" spans="2:9" ht="15" customHeight="1" x14ac:dyDescent="0.2">
      <c r="B64" s="24"/>
      <c r="C64" s="24"/>
      <c r="D64" s="24"/>
      <c r="E64" s="63"/>
      <c r="F64" s="63"/>
      <c r="G64" s="64"/>
      <c r="H64" s="4" t="s">
        <v>1</v>
      </c>
      <c r="I64" s="7" t="s">
        <v>2</v>
      </c>
    </row>
    <row r="65" spans="2:12" s="13" customFormat="1" ht="15" customHeight="1" thickBot="1" x14ac:dyDescent="0.25">
      <c r="B65" s="8" t="s">
        <v>78</v>
      </c>
      <c r="C65" s="8"/>
      <c r="D65" s="8"/>
      <c r="E65" s="8"/>
      <c r="F65" s="8"/>
      <c r="G65" s="9"/>
      <c r="H65" s="8"/>
      <c r="I65" s="8"/>
      <c r="J65" s="12"/>
    </row>
    <row r="66" spans="2:12" ht="15" customHeight="1" x14ac:dyDescent="0.2">
      <c r="B66" s="17" t="s">
        <v>79</v>
      </c>
      <c r="C66" s="17"/>
      <c r="D66" s="17"/>
      <c r="E66" s="148" t="s">
        <v>80</v>
      </c>
      <c r="F66" s="148"/>
      <c r="G66" s="65" t="s">
        <v>81</v>
      </c>
      <c r="H66" s="65" t="s">
        <v>82</v>
      </c>
      <c r="I66" s="65" t="s">
        <v>83</v>
      </c>
    </row>
    <row r="67" spans="2:12" ht="15" customHeight="1" x14ac:dyDescent="0.2">
      <c r="B67" s="10" t="s">
        <v>30</v>
      </c>
      <c r="C67" s="10"/>
      <c r="D67" s="10"/>
      <c r="F67" s="59">
        <v>0</v>
      </c>
      <c r="G67" s="66">
        <v>0</v>
      </c>
      <c r="H67" s="59">
        <v>0</v>
      </c>
      <c r="I67" s="66">
        <v>0</v>
      </c>
    </row>
    <row r="68" spans="2:12" ht="15" customHeight="1" thickBot="1" x14ac:dyDescent="0.25">
      <c r="B68" s="10" t="s">
        <v>55</v>
      </c>
      <c r="C68" s="10"/>
      <c r="D68" s="10"/>
      <c r="F68" s="59">
        <f>$I$47</f>
        <v>66411</v>
      </c>
      <c r="G68" s="66">
        <v>1</v>
      </c>
      <c r="H68" s="59">
        <f>+$I$49</f>
        <v>5855080202.2700424</v>
      </c>
      <c r="I68" s="66">
        <v>1</v>
      </c>
    </row>
    <row r="69" spans="2:12" ht="15" customHeight="1" x14ac:dyDescent="0.2">
      <c r="B69" s="17" t="s">
        <v>84</v>
      </c>
      <c r="C69" s="17"/>
      <c r="D69" s="17"/>
      <c r="E69" s="148" t="s">
        <v>80</v>
      </c>
      <c r="F69" s="148"/>
      <c r="G69" s="65" t="s">
        <v>81</v>
      </c>
      <c r="H69" s="65" t="s">
        <v>82</v>
      </c>
      <c r="I69" s="65" t="s">
        <v>83</v>
      </c>
    </row>
    <row r="70" spans="2:12" ht="15" customHeight="1" x14ac:dyDescent="0.2">
      <c r="B70" s="10" t="s">
        <v>30</v>
      </c>
      <c r="C70" s="10"/>
      <c r="D70" s="10"/>
      <c r="F70" s="59">
        <f>+$I$47</f>
        <v>66411</v>
      </c>
      <c r="G70" s="66">
        <v>1</v>
      </c>
      <c r="H70" s="59">
        <f>+$I$49</f>
        <v>5855080202.2700424</v>
      </c>
      <c r="I70" s="66">
        <v>1</v>
      </c>
    </row>
    <row r="71" spans="2:12" ht="15" customHeight="1" thickBot="1" x14ac:dyDescent="0.25">
      <c r="B71" s="10" t="s">
        <v>55</v>
      </c>
      <c r="C71" s="10"/>
      <c r="D71" s="10"/>
      <c r="F71" s="59">
        <v>0</v>
      </c>
      <c r="G71" s="66">
        <v>0</v>
      </c>
      <c r="H71" s="59">
        <v>0</v>
      </c>
      <c r="I71" s="66">
        <v>0</v>
      </c>
    </row>
    <row r="72" spans="2:12" ht="15" customHeight="1" x14ac:dyDescent="0.2">
      <c r="B72" s="67" t="s">
        <v>85</v>
      </c>
      <c r="C72" s="17"/>
      <c r="D72" s="17"/>
      <c r="E72" s="148" t="s">
        <v>80</v>
      </c>
      <c r="F72" s="148"/>
      <c r="G72" s="65" t="s">
        <v>81</v>
      </c>
      <c r="H72" s="65" t="s">
        <v>82</v>
      </c>
      <c r="I72" s="65" t="s">
        <v>83</v>
      </c>
    </row>
    <row r="73" spans="2:12" ht="15" customHeight="1" x14ac:dyDescent="0.2">
      <c r="B73" s="10" t="s">
        <v>86</v>
      </c>
      <c r="C73" s="10"/>
      <c r="D73" s="10"/>
      <c r="F73" s="59">
        <v>16095</v>
      </c>
      <c r="G73" s="68">
        <v>0.24235442923612052</v>
      </c>
      <c r="H73" s="59">
        <v>1759307752.3600004</v>
      </c>
      <c r="I73" s="68">
        <v>0.30047543186136561</v>
      </c>
    </row>
    <row r="74" spans="2:12" ht="15" customHeight="1" thickBot="1" x14ac:dyDescent="0.25">
      <c r="B74" s="10" t="s">
        <v>87</v>
      </c>
      <c r="C74" s="10"/>
      <c r="D74" s="10"/>
      <c r="F74" s="59">
        <v>50316</v>
      </c>
      <c r="G74" s="68">
        <v>0.75764557076387951</v>
      </c>
      <c r="H74" s="59">
        <v>4095772449.9099669</v>
      </c>
      <c r="I74" s="68">
        <v>0.69952456813863439</v>
      </c>
      <c r="K74" s="69"/>
      <c r="L74" s="69"/>
    </row>
    <row r="75" spans="2:12" ht="15" customHeight="1" x14ac:dyDescent="0.2">
      <c r="B75" s="17" t="s">
        <v>88</v>
      </c>
      <c r="C75" s="17"/>
      <c r="D75" s="17"/>
      <c r="E75" s="148" t="s">
        <v>80</v>
      </c>
      <c r="F75" s="148"/>
      <c r="G75" s="65" t="s">
        <v>81</v>
      </c>
      <c r="H75" s="65" t="s">
        <v>82</v>
      </c>
      <c r="I75" s="65" t="s">
        <v>83</v>
      </c>
    </row>
    <row r="76" spans="2:12" ht="15" customHeight="1" x14ac:dyDescent="0.2">
      <c r="B76" s="10" t="s">
        <v>89</v>
      </c>
      <c r="C76" s="10"/>
      <c r="D76" s="10"/>
      <c r="F76" s="59">
        <f>$I$47</f>
        <v>66411</v>
      </c>
      <c r="G76" s="66">
        <v>1</v>
      </c>
      <c r="H76" s="59">
        <f>+$I$49</f>
        <v>5855080202.2700424</v>
      </c>
      <c r="I76" s="66">
        <v>1</v>
      </c>
    </row>
    <row r="77" spans="2:12" ht="15" customHeight="1" x14ac:dyDescent="0.2">
      <c r="B77" s="10" t="s">
        <v>90</v>
      </c>
      <c r="C77" s="10"/>
      <c r="D77" s="10"/>
      <c r="F77" s="59">
        <v>0</v>
      </c>
      <c r="G77" s="66">
        <v>0</v>
      </c>
      <c r="H77" s="59">
        <f t="shared" ref="H77" si="0">I77*$I$49</f>
        <v>0</v>
      </c>
      <c r="I77" s="66">
        <v>0</v>
      </c>
    </row>
    <row r="78" spans="2:12" ht="15" customHeight="1" x14ac:dyDescent="0.2">
      <c r="B78" s="10" t="s">
        <v>91</v>
      </c>
      <c r="C78" s="10"/>
      <c r="D78" s="10"/>
      <c r="F78" s="59">
        <v>0</v>
      </c>
      <c r="G78" s="66">
        <v>0</v>
      </c>
      <c r="H78" s="59">
        <v>0</v>
      </c>
      <c r="I78" s="66">
        <v>0</v>
      </c>
    </row>
    <row r="79" spans="2:12" ht="15" customHeight="1" x14ac:dyDescent="0.2">
      <c r="B79" s="10" t="s">
        <v>92</v>
      </c>
      <c r="C79" s="10"/>
      <c r="D79" s="10"/>
      <c r="F79" s="59">
        <v>0</v>
      </c>
      <c r="G79" s="66">
        <v>0</v>
      </c>
      <c r="H79" s="59">
        <v>0</v>
      </c>
      <c r="I79" s="66">
        <v>0</v>
      </c>
    </row>
    <row r="80" spans="2:12" ht="15" customHeight="1" x14ac:dyDescent="0.2">
      <c r="B80" s="10" t="s">
        <v>93</v>
      </c>
      <c r="C80" s="10"/>
      <c r="D80" s="10"/>
      <c r="F80" s="59">
        <v>0</v>
      </c>
      <c r="G80" s="66">
        <v>0</v>
      </c>
      <c r="H80" s="59">
        <v>0</v>
      </c>
      <c r="I80" s="66">
        <v>0</v>
      </c>
    </row>
    <row r="81" spans="2:12" ht="15" customHeight="1" thickBot="1" x14ac:dyDescent="0.25">
      <c r="B81" s="10" t="s">
        <v>94</v>
      </c>
      <c r="C81" s="10"/>
      <c r="D81" s="10"/>
      <c r="F81" s="59">
        <v>0</v>
      </c>
      <c r="G81" s="66">
        <v>0</v>
      </c>
      <c r="H81" s="59">
        <v>0</v>
      </c>
      <c r="I81" s="66">
        <v>0</v>
      </c>
    </row>
    <row r="82" spans="2:12" ht="15" customHeight="1" x14ac:dyDescent="0.2">
      <c r="B82" s="67" t="s">
        <v>95</v>
      </c>
      <c r="C82" s="67"/>
      <c r="D82" s="67"/>
      <c r="E82" s="153" t="s">
        <v>80</v>
      </c>
      <c r="F82" s="153"/>
      <c r="G82" s="70" t="s">
        <v>81</v>
      </c>
      <c r="H82" s="70" t="s">
        <v>82</v>
      </c>
      <c r="I82" s="70" t="s">
        <v>83</v>
      </c>
    </row>
    <row r="83" spans="2:12" ht="15" customHeight="1" x14ac:dyDescent="0.2">
      <c r="B83" s="10" t="s">
        <v>96</v>
      </c>
      <c r="C83" s="10"/>
      <c r="D83" s="10"/>
      <c r="E83" s="71"/>
      <c r="F83" s="71">
        <v>672</v>
      </c>
      <c r="G83" s="72">
        <v>1.0118805619550978E-2</v>
      </c>
      <c r="H83" s="73">
        <v>69100647.709999993</v>
      </c>
      <c r="I83" s="72">
        <v>1.180182769882635E-2</v>
      </c>
    </row>
    <row r="84" spans="2:12" ht="15" customHeight="1" x14ac:dyDescent="0.2">
      <c r="B84" s="10" t="s">
        <v>97</v>
      </c>
      <c r="C84" s="10"/>
      <c r="D84" s="10"/>
      <c r="E84" s="71"/>
      <c r="F84" s="71">
        <v>3227</v>
      </c>
      <c r="G84" s="72">
        <v>4.8591347818885425E-2</v>
      </c>
      <c r="H84" s="73">
        <v>358984832.79000026</v>
      </c>
      <c r="I84" s="72">
        <v>6.131168496220122E-2</v>
      </c>
    </row>
    <row r="85" spans="2:12" ht="15" customHeight="1" x14ac:dyDescent="0.2">
      <c r="B85" s="10" t="s">
        <v>98</v>
      </c>
      <c r="C85" s="10"/>
      <c r="D85" s="10"/>
      <c r="E85" s="74"/>
      <c r="F85" s="71">
        <v>6212</v>
      </c>
      <c r="G85" s="72">
        <v>9.3538720995015881E-2</v>
      </c>
      <c r="H85" s="73">
        <v>723297414.10000193</v>
      </c>
      <c r="I85" s="72">
        <v>0.12353330596899084</v>
      </c>
    </row>
    <row r="86" spans="2:12" ht="15" customHeight="1" x14ac:dyDescent="0.2">
      <c r="B86" s="10" t="s">
        <v>99</v>
      </c>
      <c r="C86" s="10"/>
      <c r="D86" s="10"/>
      <c r="E86" s="74"/>
      <c r="F86" s="74">
        <v>6477</v>
      </c>
      <c r="G86" s="72">
        <v>9.7529023806297147E-2</v>
      </c>
      <c r="H86" s="75">
        <v>755351038.90000224</v>
      </c>
      <c r="I86" s="72">
        <v>0.12900780395922729</v>
      </c>
    </row>
    <row r="87" spans="2:12" ht="15" customHeight="1" x14ac:dyDescent="0.2">
      <c r="B87" s="10" t="s">
        <v>100</v>
      </c>
      <c r="C87" s="10"/>
      <c r="D87" s="10"/>
      <c r="E87" s="74"/>
      <c r="F87" s="74">
        <v>7314</v>
      </c>
      <c r="G87" s="72">
        <v>0.11013235759136288</v>
      </c>
      <c r="H87" s="75">
        <v>842454798.23000216</v>
      </c>
      <c r="I87" s="72">
        <v>0.14388441645998001</v>
      </c>
    </row>
    <row r="88" spans="2:12" ht="15" customHeight="1" x14ac:dyDescent="0.2">
      <c r="B88" s="10" t="s">
        <v>101</v>
      </c>
      <c r="C88" s="10"/>
      <c r="D88" s="10"/>
      <c r="E88" s="74"/>
      <c r="F88" s="74">
        <v>5569</v>
      </c>
      <c r="G88" s="72">
        <v>8.3856590022737196E-2</v>
      </c>
      <c r="H88" s="75">
        <v>616658648.7700001</v>
      </c>
      <c r="I88" s="72">
        <v>0.10532027358582075</v>
      </c>
    </row>
    <row r="89" spans="2:12" ht="15" customHeight="1" x14ac:dyDescent="0.2">
      <c r="B89" s="10" t="s">
        <v>102</v>
      </c>
      <c r="C89" s="10"/>
      <c r="D89" s="10"/>
      <c r="E89" s="74"/>
      <c r="F89" s="74">
        <v>6833</v>
      </c>
      <c r="G89" s="72">
        <v>0.10288958154522594</v>
      </c>
      <c r="H89" s="75">
        <v>594693788.30000043</v>
      </c>
      <c r="I89" s="72">
        <v>0.101568854354794</v>
      </c>
    </row>
    <row r="90" spans="2:12" ht="15" customHeight="1" x14ac:dyDescent="0.2">
      <c r="B90" s="10" t="s">
        <v>103</v>
      </c>
      <c r="C90" s="10"/>
      <c r="D90" s="10"/>
      <c r="E90" s="74"/>
      <c r="F90" s="74">
        <v>4083</v>
      </c>
      <c r="G90" s="72">
        <v>6.1480778786646789E-2</v>
      </c>
      <c r="H90" s="75">
        <v>332703396.78000039</v>
      </c>
      <c r="I90" s="72">
        <v>5.6823029794025974E-2</v>
      </c>
    </row>
    <row r="91" spans="2:12" ht="15" customHeight="1" x14ac:dyDescent="0.2">
      <c r="B91" s="10" t="s">
        <v>104</v>
      </c>
      <c r="C91" s="10"/>
      <c r="D91" s="10"/>
      <c r="E91" s="74"/>
      <c r="F91" s="74">
        <v>1686</v>
      </c>
      <c r="G91" s="72">
        <v>2.5387360527623436E-2</v>
      </c>
      <c r="H91" s="75">
        <v>124814289.56999987</v>
      </c>
      <c r="I91" s="72">
        <v>2.131726385602873E-2</v>
      </c>
    </row>
    <row r="92" spans="2:12" ht="15" customHeight="1" x14ac:dyDescent="0.2">
      <c r="B92" s="10" t="s">
        <v>105</v>
      </c>
      <c r="C92" s="10"/>
      <c r="D92" s="10"/>
      <c r="E92" s="74"/>
      <c r="F92" s="74">
        <v>2875</v>
      </c>
      <c r="G92" s="72">
        <v>4.3291021065787291E-2</v>
      </c>
      <c r="H92" s="75">
        <v>184753914.68000033</v>
      </c>
      <c r="I92" s="72">
        <v>3.1554463525259889E-2</v>
      </c>
      <c r="J92" s="3"/>
    </row>
    <row r="93" spans="2:12" ht="15" customHeight="1" x14ac:dyDescent="0.2">
      <c r="B93" s="10" t="s">
        <v>106</v>
      </c>
      <c r="C93" s="10"/>
      <c r="D93" s="10"/>
      <c r="E93" s="74"/>
      <c r="F93" s="74">
        <v>2294</v>
      </c>
      <c r="G93" s="72">
        <v>3.4542470373883846E-2</v>
      </c>
      <c r="H93" s="75">
        <v>142979603.38000038</v>
      </c>
      <c r="I93" s="72">
        <v>2.441975147062329E-2</v>
      </c>
      <c r="J93" s="3"/>
    </row>
    <row r="94" spans="2:12" ht="15" customHeight="1" x14ac:dyDescent="0.2">
      <c r="B94" s="10" t="s">
        <v>107</v>
      </c>
      <c r="C94" s="10"/>
      <c r="D94" s="10"/>
      <c r="E94" s="74"/>
      <c r="F94" s="74">
        <v>904</v>
      </c>
      <c r="G94" s="72">
        <v>1.3612202797729293E-2</v>
      </c>
      <c r="H94" s="75">
        <v>42803116.960000038</v>
      </c>
      <c r="I94" s="72">
        <v>7.3104236801752607E-3</v>
      </c>
      <c r="J94" s="3"/>
    </row>
    <row r="95" spans="2:12" ht="15" customHeight="1" thickBot="1" x14ac:dyDescent="0.25">
      <c r="B95" s="11" t="s">
        <v>108</v>
      </c>
      <c r="C95" s="11"/>
      <c r="D95" s="11"/>
      <c r="E95" s="76"/>
      <c r="F95" s="76">
        <v>18265</v>
      </c>
      <c r="G95" s="77">
        <v>0.27502973904925387</v>
      </c>
      <c r="H95" s="78">
        <v>1066484712.1000021</v>
      </c>
      <c r="I95" s="77">
        <v>0.18214690068404643</v>
      </c>
      <c r="J95" s="3"/>
      <c r="K95" s="69"/>
      <c r="L95" s="69"/>
    </row>
    <row r="96" spans="2:12" ht="15" customHeight="1" x14ac:dyDescent="0.2">
      <c r="B96" s="67" t="s">
        <v>20</v>
      </c>
      <c r="C96" s="40"/>
      <c r="D96" s="79"/>
      <c r="E96" s="153" t="s">
        <v>80</v>
      </c>
      <c r="F96" s="153"/>
      <c r="G96" s="70" t="s">
        <v>81</v>
      </c>
      <c r="H96" s="70" t="s">
        <v>82</v>
      </c>
      <c r="I96" s="70" t="s">
        <v>83</v>
      </c>
      <c r="J96" s="3"/>
    </row>
    <row r="97" spans="2:12" ht="15" customHeight="1" x14ac:dyDescent="0.2">
      <c r="B97" s="10" t="s">
        <v>109</v>
      </c>
      <c r="C97" s="10"/>
      <c r="D97" s="10"/>
      <c r="E97" s="71"/>
      <c r="F97" s="71">
        <v>1434</v>
      </c>
      <c r="G97" s="72">
        <v>2.159280842029182E-2</v>
      </c>
      <c r="H97" s="73">
        <v>17400125.560000002</v>
      </c>
      <c r="I97" s="72">
        <v>2.9717996951184413E-3</v>
      </c>
      <c r="J97" s="3"/>
    </row>
    <row r="98" spans="2:12" ht="15" customHeight="1" x14ac:dyDescent="0.2">
      <c r="B98" s="10" t="s">
        <v>110</v>
      </c>
      <c r="C98" s="10"/>
      <c r="D98" s="10"/>
      <c r="E98" s="71"/>
      <c r="F98" s="71">
        <v>1322</v>
      </c>
      <c r="G98" s="72">
        <v>1.9906340817033324E-2</v>
      </c>
      <c r="H98" s="73">
        <v>37043975.809999987</v>
      </c>
      <c r="I98" s="72">
        <v>6.3268092887332509E-3</v>
      </c>
      <c r="J98" s="3"/>
    </row>
    <row r="99" spans="2:12" ht="15" customHeight="1" x14ac:dyDescent="0.2">
      <c r="B99" s="10" t="s">
        <v>111</v>
      </c>
      <c r="C99" s="10"/>
      <c r="D99" s="10"/>
      <c r="E99" s="71"/>
      <c r="F99" s="71">
        <v>1274</v>
      </c>
      <c r="G99" s="72">
        <v>1.9183568987065396E-2</v>
      </c>
      <c r="H99" s="73">
        <v>44409916.93</v>
      </c>
      <c r="I99" s="72">
        <v>7.584852025217758E-3</v>
      </c>
      <c r="J99" s="3"/>
    </row>
    <row r="100" spans="2:12" ht="15" customHeight="1" x14ac:dyDescent="0.2">
      <c r="B100" s="10" t="s">
        <v>112</v>
      </c>
      <c r="C100" s="10"/>
      <c r="D100" s="10"/>
      <c r="E100" s="71"/>
      <c r="F100" s="71">
        <v>1219</v>
      </c>
      <c r="G100" s="72">
        <v>1.8355392931893814E-2</v>
      </c>
      <c r="H100" s="73">
        <v>57119493.00000003</v>
      </c>
      <c r="I100" s="72">
        <v>9.755544079115254E-3</v>
      </c>
      <c r="J100" s="3"/>
    </row>
    <row r="101" spans="2:12" ht="15" customHeight="1" x14ac:dyDescent="0.2">
      <c r="B101" s="10" t="s">
        <v>113</v>
      </c>
      <c r="C101" s="10"/>
      <c r="D101" s="10"/>
      <c r="E101" s="71"/>
      <c r="F101" s="71">
        <v>2263</v>
      </c>
      <c r="G101" s="72">
        <v>3.4075680233696226E-2</v>
      </c>
      <c r="H101" s="73">
        <v>108489072.83999999</v>
      </c>
      <c r="I101" s="72">
        <v>1.8529049832304443E-2</v>
      </c>
      <c r="J101" s="3"/>
    </row>
    <row r="102" spans="2:12" ht="15" customHeight="1" x14ac:dyDescent="0.2">
      <c r="B102" s="10" t="s">
        <v>114</v>
      </c>
      <c r="C102" s="10"/>
      <c r="D102" s="10"/>
      <c r="E102" s="71"/>
      <c r="F102" s="71">
        <v>2326</v>
      </c>
      <c r="G102" s="72">
        <v>3.5024318260529132E-2</v>
      </c>
      <c r="H102" s="73">
        <v>126625304.0999999</v>
      </c>
      <c r="I102" s="72">
        <v>2.1626570384280581E-2</v>
      </c>
      <c r="J102" s="3"/>
    </row>
    <row r="103" spans="2:12" ht="15" customHeight="1" x14ac:dyDescent="0.2">
      <c r="B103" s="10" t="s">
        <v>115</v>
      </c>
      <c r="C103" s="10"/>
      <c r="D103" s="10"/>
      <c r="E103" s="71"/>
      <c r="F103" s="71">
        <v>2208</v>
      </c>
      <c r="G103" s="72">
        <v>3.3247504178524644E-2</v>
      </c>
      <c r="H103" s="73">
        <v>148508325.55000007</v>
      </c>
      <c r="I103" s="72">
        <v>2.5364012177394906E-2</v>
      </c>
      <c r="J103" s="3"/>
    </row>
    <row r="104" spans="2:12" ht="15" customHeight="1" x14ac:dyDescent="0.2">
      <c r="B104" s="10" t="s">
        <v>116</v>
      </c>
      <c r="C104" s="10"/>
      <c r="D104" s="10"/>
      <c r="E104" s="71"/>
      <c r="F104" s="71">
        <v>2892</v>
      </c>
      <c r="G104" s="72">
        <v>4.3547002755567603E-2</v>
      </c>
      <c r="H104" s="73">
        <v>195967918.70000023</v>
      </c>
      <c r="I104" s="72">
        <v>3.3469724056730085E-2</v>
      </c>
      <c r="J104" s="3"/>
    </row>
    <row r="105" spans="2:12" ht="15" customHeight="1" x14ac:dyDescent="0.2">
      <c r="B105" s="10" t="s">
        <v>117</v>
      </c>
      <c r="C105" s="10"/>
      <c r="D105" s="10"/>
      <c r="E105" s="71"/>
      <c r="F105" s="71">
        <v>3089</v>
      </c>
      <c r="G105" s="72">
        <v>4.6513378807727636E-2</v>
      </c>
      <c r="H105" s="73">
        <v>240323383.80999982</v>
      </c>
      <c r="I105" s="72">
        <v>4.1045276154684798E-2</v>
      </c>
      <c r="J105" s="3"/>
    </row>
    <row r="106" spans="2:12" ht="15" customHeight="1" x14ac:dyDescent="0.2">
      <c r="B106" s="10" t="s">
        <v>118</v>
      </c>
      <c r="C106" s="10"/>
      <c r="D106" s="10"/>
      <c r="E106" s="71"/>
      <c r="F106" s="71">
        <v>4322</v>
      </c>
      <c r="G106" s="72">
        <v>6.5079580190028755E-2</v>
      </c>
      <c r="H106" s="73">
        <v>347933415.27999961</v>
      </c>
      <c r="I106" s="72">
        <v>5.9424192882124277E-2</v>
      </c>
      <c r="J106" s="3"/>
    </row>
    <row r="107" spans="2:12" ht="15" customHeight="1" x14ac:dyDescent="0.2">
      <c r="B107" s="10" t="s">
        <v>119</v>
      </c>
      <c r="C107" s="10"/>
      <c r="D107" s="10"/>
      <c r="E107" s="71"/>
      <c r="F107" s="71">
        <v>5467</v>
      </c>
      <c r="G107" s="72">
        <v>8.2320699884055354E-2</v>
      </c>
      <c r="H107" s="73">
        <v>487760594.87999922</v>
      </c>
      <c r="I107" s="72">
        <v>8.3305536052417486E-2</v>
      </c>
      <c r="J107" s="3"/>
    </row>
    <row r="108" spans="2:12" ht="15" customHeight="1" x14ac:dyDescent="0.2">
      <c r="B108" s="10" t="s">
        <v>120</v>
      </c>
      <c r="C108" s="10"/>
      <c r="D108" s="10"/>
      <c r="E108" s="71"/>
      <c r="F108" s="71">
        <v>6099</v>
      </c>
      <c r="G108" s="72">
        <v>9.1837195645299727E-2</v>
      </c>
      <c r="H108" s="73">
        <v>617154845.67000103</v>
      </c>
      <c r="I108" s="72">
        <v>0.10540501997406146</v>
      </c>
    </row>
    <row r="109" spans="2:12" ht="15" customHeight="1" x14ac:dyDescent="0.2">
      <c r="B109" s="10" t="s">
        <v>121</v>
      </c>
      <c r="C109" s="10"/>
      <c r="D109" s="10"/>
      <c r="E109" s="71"/>
      <c r="F109" s="71">
        <v>7162</v>
      </c>
      <c r="G109" s="72">
        <v>0.10784358012979778</v>
      </c>
      <c r="H109" s="73">
        <v>662192876.10999918</v>
      </c>
      <c r="I109" s="72">
        <v>0.11309714866984552</v>
      </c>
    </row>
    <row r="110" spans="2:12" ht="15" customHeight="1" x14ac:dyDescent="0.2">
      <c r="B110" s="10" t="s">
        <v>122</v>
      </c>
      <c r="C110" s="10"/>
      <c r="D110" s="10"/>
      <c r="E110" s="71"/>
      <c r="F110" s="71">
        <v>25311</v>
      </c>
      <c r="G110" s="72">
        <v>0.38112662058996249</v>
      </c>
      <c r="H110" s="73">
        <v>2760106006.5700002</v>
      </c>
      <c r="I110" s="72">
        <v>0.47140362065406288</v>
      </c>
    </row>
    <row r="111" spans="2:12" ht="15" customHeight="1" thickBot="1" x14ac:dyDescent="0.25">
      <c r="B111" s="11" t="s">
        <v>123</v>
      </c>
      <c r="C111" s="11"/>
      <c r="D111" s="11"/>
      <c r="E111" s="76"/>
      <c r="F111" s="76">
        <v>23</v>
      </c>
      <c r="G111" s="77">
        <v>3.4632816852629835E-4</v>
      </c>
      <c r="H111" s="78">
        <v>4044947.459999999</v>
      </c>
      <c r="I111" s="77">
        <v>6.908440739089763E-4</v>
      </c>
      <c r="K111" s="69"/>
      <c r="L111" s="69"/>
    </row>
    <row r="112" spans="2:12" ht="15" customHeight="1" x14ac:dyDescent="0.2">
      <c r="B112" s="67" t="s">
        <v>124</v>
      </c>
      <c r="C112" s="67"/>
      <c r="D112" s="67"/>
      <c r="E112" s="153" t="s">
        <v>80</v>
      </c>
      <c r="F112" s="153"/>
      <c r="G112" s="70" t="s">
        <v>81</v>
      </c>
      <c r="H112" s="70" t="s">
        <v>82</v>
      </c>
      <c r="I112" s="70" t="s">
        <v>83</v>
      </c>
    </row>
    <row r="113" spans="2:12" ht="15" customHeight="1" x14ac:dyDescent="0.2">
      <c r="B113" s="10" t="s">
        <v>125</v>
      </c>
      <c r="C113" s="10"/>
      <c r="D113" s="10"/>
      <c r="E113" s="71"/>
      <c r="F113" s="71">
        <v>18372</v>
      </c>
      <c r="G113" s="72">
        <v>0.27664091792022405</v>
      </c>
      <c r="H113" s="73">
        <v>888864283.63000178</v>
      </c>
      <c r="I113" s="72">
        <v>0.15181077849034291</v>
      </c>
    </row>
    <row r="114" spans="2:12" ht="15" customHeight="1" x14ac:dyDescent="0.2">
      <c r="B114" s="10" t="s">
        <v>126</v>
      </c>
      <c r="C114" s="10"/>
      <c r="D114" s="10"/>
      <c r="E114" s="71"/>
      <c r="F114" s="71">
        <v>9611</v>
      </c>
      <c r="G114" s="72">
        <v>0.14472000120461972</v>
      </c>
      <c r="H114" s="73">
        <v>793114604.87999988</v>
      </c>
      <c r="I114" s="72">
        <v>0.13545751338683842</v>
      </c>
      <c r="J114" s="80"/>
    </row>
    <row r="115" spans="2:12" ht="15" customHeight="1" x14ac:dyDescent="0.2">
      <c r="B115" s="10" t="s">
        <v>127</v>
      </c>
      <c r="C115" s="10"/>
      <c r="D115" s="10"/>
      <c r="E115" s="71"/>
      <c r="F115" s="71">
        <v>11768</v>
      </c>
      <c r="G115" s="72">
        <v>0.17719956031380343</v>
      </c>
      <c r="H115" s="73">
        <v>1126597525.0899997</v>
      </c>
      <c r="I115" s="72">
        <v>0.19241367943230264</v>
      </c>
    </row>
    <row r="116" spans="2:12" ht="15" customHeight="1" x14ac:dyDescent="0.2">
      <c r="B116" s="10" t="s">
        <v>128</v>
      </c>
      <c r="C116" s="10"/>
      <c r="D116" s="10"/>
      <c r="E116" s="71"/>
      <c r="F116" s="71">
        <v>14852</v>
      </c>
      <c r="G116" s="72">
        <v>0.22363765038924274</v>
      </c>
      <c r="H116" s="73">
        <v>1605350857.2299957</v>
      </c>
      <c r="I116" s="72">
        <v>0.27418084838660411</v>
      </c>
    </row>
    <row r="117" spans="2:12" ht="15" customHeight="1" x14ac:dyDescent="0.2">
      <c r="B117" s="10" t="s">
        <v>129</v>
      </c>
      <c r="C117" s="10"/>
      <c r="D117" s="10"/>
      <c r="E117" s="71"/>
      <c r="F117" s="71">
        <v>11808</v>
      </c>
      <c r="G117" s="72">
        <v>0.17780187017211005</v>
      </c>
      <c r="H117" s="73">
        <v>1441152931.4399934</v>
      </c>
      <c r="I117" s="72">
        <v>0.24613718030391185</v>
      </c>
    </row>
    <row r="118" spans="2:12" ht="15" customHeight="1" thickBot="1" x14ac:dyDescent="0.25">
      <c r="B118" s="11" t="s">
        <v>130</v>
      </c>
      <c r="C118" s="11"/>
      <c r="D118" s="11"/>
      <c r="E118" s="51"/>
      <c r="F118" s="76">
        <v>0</v>
      </c>
      <c r="G118" s="77">
        <v>0</v>
      </c>
      <c r="H118" s="78">
        <v>0</v>
      </c>
      <c r="I118" s="77">
        <v>0</v>
      </c>
      <c r="K118" s="69"/>
      <c r="L118" s="69"/>
    </row>
    <row r="119" spans="2:12" ht="15" customHeight="1" x14ac:dyDescent="0.2">
      <c r="B119" s="67" t="s">
        <v>131</v>
      </c>
      <c r="C119" s="17"/>
      <c r="D119" s="17"/>
      <c r="E119" s="148" t="s">
        <v>80</v>
      </c>
      <c r="F119" s="148"/>
      <c r="G119" s="65" t="s">
        <v>81</v>
      </c>
      <c r="H119" s="65" t="s">
        <v>82</v>
      </c>
      <c r="I119" s="65" t="s">
        <v>83</v>
      </c>
    </row>
    <row r="120" spans="2:12" ht="15" customHeight="1" x14ac:dyDescent="0.2">
      <c r="B120" s="10" t="s">
        <v>132</v>
      </c>
      <c r="C120" s="10"/>
      <c r="D120" s="10"/>
      <c r="F120" s="81">
        <v>58761</v>
      </c>
      <c r="G120" s="82">
        <v>0.88480823959886168</v>
      </c>
      <c r="H120" s="83">
        <v>5266028785.79004</v>
      </c>
      <c r="I120" s="82">
        <v>0.89939481678634881</v>
      </c>
    </row>
    <row r="121" spans="2:12" ht="15" customHeight="1" x14ac:dyDescent="0.2">
      <c r="B121" s="10" t="s">
        <v>133</v>
      </c>
      <c r="C121" s="10"/>
      <c r="D121" s="10"/>
      <c r="F121" s="81">
        <v>5877</v>
      </c>
      <c r="G121" s="82">
        <v>8.8494375931698066E-2</v>
      </c>
      <c r="H121" s="83">
        <v>520549782.77999985</v>
      </c>
      <c r="I121" s="82">
        <v>8.8905662227851373E-2</v>
      </c>
    </row>
    <row r="122" spans="2:12" ht="15" customHeight="1" x14ac:dyDescent="0.2">
      <c r="B122" s="10" t="s">
        <v>134</v>
      </c>
      <c r="C122" s="10"/>
      <c r="D122" s="10"/>
      <c r="F122" s="81">
        <v>0</v>
      </c>
      <c r="G122" s="82">
        <v>0</v>
      </c>
      <c r="H122" s="83">
        <v>0</v>
      </c>
      <c r="I122" s="82">
        <v>0</v>
      </c>
    </row>
    <row r="123" spans="2:12" ht="15" customHeight="1" thickBot="1" x14ac:dyDescent="0.25">
      <c r="B123" s="11" t="s">
        <v>94</v>
      </c>
      <c r="C123" s="11"/>
      <c r="D123" s="11"/>
      <c r="E123" s="11"/>
      <c r="F123" s="84">
        <v>1773</v>
      </c>
      <c r="G123" s="85">
        <v>2.6697384469440304E-2</v>
      </c>
      <c r="H123" s="86">
        <v>68501633.699999869</v>
      </c>
      <c r="I123" s="85">
        <v>1.1699520985799903E-2</v>
      </c>
      <c r="K123" s="69"/>
      <c r="L123" s="69"/>
    </row>
    <row r="124" spans="2:12" ht="15" customHeight="1" x14ac:dyDescent="0.2">
      <c r="B124" s="67" t="s">
        <v>135</v>
      </c>
      <c r="C124" s="87"/>
      <c r="D124" s="10"/>
      <c r="E124" s="148" t="s">
        <v>80</v>
      </c>
      <c r="F124" s="148"/>
      <c r="G124" s="65" t="s">
        <v>81</v>
      </c>
      <c r="H124" s="65" t="s">
        <v>82</v>
      </c>
      <c r="I124" s="65" t="s">
        <v>83</v>
      </c>
    </row>
    <row r="125" spans="2:12" ht="15" customHeight="1" x14ac:dyDescent="0.2">
      <c r="B125" s="87" t="s">
        <v>136</v>
      </c>
      <c r="C125" s="87"/>
      <c r="D125" s="10"/>
      <c r="F125" s="88">
        <v>66411</v>
      </c>
      <c r="G125" s="89">
        <v>0.99999999999999989</v>
      </c>
      <c r="H125" s="90">
        <v>5855080202.2700062</v>
      </c>
      <c r="I125" s="91">
        <v>1.0000000000000002</v>
      </c>
    </row>
    <row r="126" spans="2:12" ht="15" customHeight="1" x14ac:dyDescent="0.2">
      <c r="B126" s="10" t="s">
        <v>137</v>
      </c>
      <c r="C126" s="10"/>
      <c r="D126" s="10"/>
      <c r="F126" s="92">
        <v>42878</v>
      </c>
      <c r="G126" s="93">
        <v>0.64564605261176611</v>
      </c>
      <c r="H126" s="94">
        <v>3770269423.740006</v>
      </c>
      <c r="I126" s="93">
        <v>0.643931302986811</v>
      </c>
    </row>
    <row r="127" spans="2:12" ht="15" customHeight="1" x14ac:dyDescent="0.2">
      <c r="B127" s="10" t="s">
        <v>138</v>
      </c>
      <c r="C127" s="10"/>
      <c r="D127" s="10"/>
      <c r="F127" s="92">
        <v>23486</v>
      </c>
      <c r="G127" s="93">
        <v>0.35364623330472361</v>
      </c>
      <c r="H127" s="94">
        <v>2080948556.8700008</v>
      </c>
      <c r="I127" s="93">
        <v>0.35540906101734016</v>
      </c>
      <c r="J127" s="66"/>
    </row>
    <row r="128" spans="2:12" ht="15" customHeight="1" x14ac:dyDescent="0.2">
      <c r="B128" s="10" t="s">
        <v>94</v>
      </c>
      <c r="C128" s="10"/>
      <c r="D128" s="10"/>
      <c r="F128" s="92">
        <v>47</v>
      </c>
      <c r="G128" s="93">
        <v>7.0771408351026188E-4</v>
      </c>
      <c r="H128" s="94">
        <v>3862221.66</v>
      </c>
      <c r="I128" s="93">
        <v>6.5963599584897609E-4</v>
      </c>
    </row>
    <row r="129" spans="2:12" ht="15" customHeight="1" thickBot="1" x14ac:dyDescent="0.25">
      <c r="B129" s="95" t="s">
        <v>139</v>
      </c>
      <c r="C129" s="96"/>
      <c r="D129" s="96"/>
      <c r="E129" s="51"/>
      <c r="F129" s="97">
        <v>0</v>
      </c>
      <c r="G129" s="98">
        <v>0</v>
      </c>
      <c r="H129" s="90">
        <v>0</v>
      </c>
      <c r="I129" s="99">
        <v>0</v>
      </c>
      <c r="K129" s="69"/>
      <c r="L129" s="69"/>
    </row>
    <row r="130" spans="2:12" ht="15" customHeight="1" x14ac:dyDescent="0.2">
      <c r="B130" s="17"/>
      <c r="C130" s="17"/>
      <c r="D130" s="17"/>
      <c r="E130" s="148"/>
      <c r="F130" s="148"/>
      <c r="G130" s="65"/>
      <c r="H130" s="65"/>
      <c r="I130" s="65"/>
    </row>
    <row r="131" spans="2:12" ht="15" customHeight="1" x14ac:dyDescent="0.2">
      <c r="B131" s="10"/>
      <c r="C131" s="10"/>
      <c r="D131" s="10"/>
      <c r="E131" s="22"/>
      <c r="F131" s="4"/>
      <c r="G131" s="64"/>
      <c r="H131" s="4" t="s">
        <v>0</v>
      </c>
      <c r="I131" s="5">
        <f>$I$1</f>
        <v>46022</v>
      </c>
    </row>
    <row r="132" spans="2:12" ht="15" customHeight="1" x14ac:dyDescent="0.2">
      <c r="B132" s="10"/>
      <c r="C132" s="10"/>
      <c r="D132" s="10"/>
      <c r="E132" s="22"/>
      <c r="F132" s="4"/>
      <c r="G132" s="64"/>
      <c r="H132" s="4" t="s">
        <v>1</v>
      </c>
      <c r="I132" s="7" t="s">
        <v>2</v>
      </c>
    </row>
    <row r="133" spans="2:12" s="13" customFormat="1" ht="15" customHeight="1" thickBot="1" x14ac:dyDescent="0.25">
      <c r="B133" s="8" t="s">
        <v>78</v>
      </c>
      <c r="C133" s="8"/>
      <c r="D133" s="8"/>
      <c r="E133" s="8"/>
      <c r="F133" s="8"/>
      <c r="G133" s="9"/>
      <c r="H133" s="8"/>
      <c r="I133" s="8"/>
      <c r="J133" s="12"/>
    </row>
    <row r="134" spans="2:12" ht="15" customHeight="1" x14ac:dyDescent="0.2">
      <c r="B134" s="67" t="s">
        <v>140</v>
      </c>
      <c r="C134" s="100"/>
      <c r="D134" s="17"/>
      <c r="E134" s="148" t="s">
        <v>80</v>
      </c>
      <c r="F134" s="148"/>
      <c r="G134" s="65" t="s">
        <v>81</v>
      </c>
      <c r="H134" s="65" t="s">
        <v>82</v>
      </c>
      <c r="I134" s="65" t="s">
        <v>83</v>
      </c>
    </row>
    <row r="135" spans="2:12" ht="15" customHeight="1" x14ac:dyDescent="0.2">
      <c r="B135" s="40" t="s">
        <v>12</v>
      </c>
      <c r="C135" s="40"/>
      <c r="D135" s="40"/>
      <c r="F135" s="101">
        <v>66411</v>
      </c>
      <c r="G135" s="102">
        <v>1</v>
      </c>
      <c r="H135" s="90">
        <v>5855080202.2699976</v>
      </c>
      <c r="I135" s="103">
        <v>1.0000000000000002</v>
      </c>
    </row>
    <row r="136" spans="2:12" ht="15" customHeight="1" x14ac:dyDescent="0.2">
      <c r="B136" s="10" t="s">
        <v>141</v>
      </c>
      <c r="C136" s="10"/>
      <c r="D136" s="10"/>
      <c r="F136" s="81">
        <v>14649</v>
      </c>
      <c r="G136" s="82">
        <v>0.22058092785833672</v>
      </c>
      <c r="H136" s="83">
        <v>1108843380.880003</v>
      </c>
      <c r="I136" s="82">
        <v>0.18938141623578575</v>
      </c>
    </row>
    <row r="137" spans="2:12" ht="15" customHeight="1" x14ac:dyDescent="0.2">
      <c r="B137" s="10" t="s">
        <v>142</v>
      </c>
      <c r="C137" s="10"/>
      <c r="D137" s="10"/>
      <c r="F137" s="81">
        <v>10804</v>
      </c>
      <c r="G137" s="82">
        <v>0.16268389272861425</v>
      </c>
      <c r="H137" s="83">
        <v>778327332.66999602</v>
      </c>
      <c r="I137" s="82">
        <v>0.13293196775822827</v>
      </c>
    </row>
    <row r="138" spans="2:12" ht="15" customHeight="1" x14ac:dyDescent="0.2">
      <c r="B138" s="10" t="s">
        <v>143</v>
      </c>
      <c r="C138" s="10"/>
      <c r="D138" s="10"/>
      <c r="F138" s="81">
        <v>30873</v>
      </c>
      <c r="G138" s="82">
        <v>0.46487780638749604</v>
      </c>
      <c r="H138" s="83">
        <v>3154439984.2799988</v>
      </c>
      <c r="I138" s="82">
        <v>0.53875265159596475</v>
      </c>
    </row>
    <row r="139" spans="2:12" ht="15" customHeight="1" x14ac:dyDescent="0.2">
      <c r="B139" s="10" t="s">
        <v>144</v>
      </c>
      <c r="C139" s="10"/>
      <c r="D139" s="10"/>
      <c r="F139" s="81">
        <v>4056</v>
      </c>
      <c r="G139" s="82">
        <v>6.1074219632289831E-2</v>
      </c>
      <c r="H139" s="83">
        <v>273313856.18999982</v>
      </c>
      <c r="I139" s="82">
        <v>4.6679780079534494E-2</v>
      </c>
    </row>
    <row r="140" spans="2:12" ht="15" customHeight="1" x14ac:dyDescent="0.2">
      <c r="B140" s="10" t="s">
        <v>145</v>
      </c>
      <c r="C140" s="10"/>
      <c r="D140" s="10"/>
      <c r="F140" s="81">
        <v>2779</v>
      </c>
      <c r="G140" s="82">
        <v>4.1845477405851442E-2</v>
      </c>
      <c r="H140" s="83">
        <v>258548838.39999995</v>
      </c>
      <c r="I140" s="82">
        <v>4.4158035324565033E-2</v>
      </c>
    </row>
    <row r="141" spans="2:12" ht="15" customHeight="1" x14ac:dyDescent="0.2">
      <c r="B141" s="10" t="s">
        <v>146</v>
      </c>
      <c r="C141" s="10"/>
      <c r="D141" s="10"/>
      <c r="F141" s="81">
        <v>1457</v>
      </c>
      <c r="G141" s="82">
        <v>2.1939136588818117E-2</v>
      </c>
      <c r="H141" s="83">
        <v>134042066.62</v>
      </c>
      <c r="I141" s="82">
        <v>2.2893293001867383E-2</v>
      </c>
    </row>
    <row r="142" spans="2:12" ht="15" customHeight="1" thickBot="1" x14ac:dyDescent="0.25">
      <c r="B142" s="10" t="s">
        <v>147</v>
      </c>
      <c r="C142" s="10"/>
      <c r="D142" s="10"/>
      <c r="F142" s="84">
        <v>1793</v>
      </c>
      <c r="G142" s="85">
        <v>2.6998539398593608E-2</v>
      </c>
      <c r="H142" s="86">
        <v>147564743.23000029</v>
      </c>
      <c r="I142" s="85">
        <v>2.5202856004054371E-2</v>
      </c>
      <c r="K142" s="69"/>
      <c r="L142" s="69"/>
    </row>
    <row r="143" spans="2:12" ht="15" customHeight="1" x14ac:dyDescent="0.2">
      <c r="B143" s="104" t="s">
        <v>148</v>
      </c>
      <c r="C143" s="36"/>
      <c r="D143" s="36"/>
      <c r="E143" s="148" t="s">
        <v>80</v>
      </c>
      <c r="F143" s="148"/>
      <c r="G143" s="65" t="s">
        <v>81</v>
      </c>
      <c r="H143" s="65" t="s">
        <v>82</v>
      </c>
      <c r="I143" s="65" t="s">
        <v>83</v>
      </c>
    </row>
    <row r="144" spans="2:12" ht="15" customHeight="1" x14ac:dyDescent="0.2">
      <c r="B144" s="105" t="s">
        <v>149</v>
      </c>
      <c r="C144" s="105"/>
      <c r="D144" s="105"/>
      <c r="E144" s="81"/>
      <c r="F144" s="83">
        <v>117</v>
      </c>
      <c r="G144" s="82">
        <v>1.7825855107793098E-3</v>
      </c>
      <c r="H144" s="83">
        <v>11797028.049999999</v>
      </c>
      <c r="I144" s="82">
        <v>1.9320349278249263E-3</v>
      </c>
    </row>
    <row r="145" spans="2:9" ht="15" customHeight="1" x14ac:dyDescent="0.2">
      <c r="B145" s="105" t="s">
        <v>150</v>
      </c>
      <c r="C145" s="105"/>
      <c r="D145" s="105"/>
      <c r="E145" s="81"/>
      <c r="F145" s="83">
        <v>12</v>
      </c>
      <c r="G145" s="82">
        <v>1.8282928315685229E-4</v>
      </c>
      <c r="H145" s="83">
        <v>1131351.68</v>
      </c>
      <c r="I145" s="82">
        <v>1.8528488295095722E-4</v>
      </c>
    </row>
    <row r="146" spans="2:9" ht="15" customHeight="1" thickBot="1" x14ac:dyDescent="0.25">
      <c r="B146" s="10" t="s">
        <v>151</v>
      </c>
      <c r="C146" s="10"/>
      <c r="D146" s="10"/>
      <c r="E146" s="22"/>
      <c r="F146" s="86">
        <v>0</v>
      </c>
      <c r="G146" s="85">
        <v>0</v>
      </c>
      <c r="H146" s="86">
        <v>0</v>
      </c>
      <c r="I146" s="85">
        <v>0</v>
      </c>
    </row>
    <row r="147" spans="2:9" ht="15" customHeight="1" x14ac:dyDescent="0.2">
      <c r="B147" s="27" t="s">
        <v>152</v>
      </c>
      <c r="C147" s="27"/>
      <c r="D147" s="27"/>
      <c r="E147" s="70"/>
      <c r="F147" s="70"/>
      <c r="G147" s="67"/>
      <c r="H147" s="149" t="s">
        <v>153</v>
      </c>
      <c r="I147" s="151" t="s">
        <v>154</v>
      </c>
    </row>
    <row r="148" spans="2:9" ht="15" customHeight="1" x14ac:dyDescent="0.2">
      <c r="B148" s="106"/>
      <c r="C148" s="106"/>
      <c r="D148" s="107"/>
      <c r="E148" s="107"/>
      <c r="F148" s="107"/>
      <c r="G148" s="108"/>
      <c r="H148" s="150"/>
      <c r="I148" s="152"/>
    </row>
    <row r="149" spans="2:9" ht="15" customHeight="1" x14ac:dyDescent="0.2">
      <c r="B149" s="107"/>
      <c r="C149" s="107"/>
      <c r="D149" s="107"/>
      <c r="E149" s="107"/>
      <c r="F149" s="107"/>
      <c r="G149" s="108"/>
      <c r="H149" s="109" t="str">
        <f>[1]Amortization_Profile_CB!U5</f>
        <v>2025-12</v>
      </c>
      <c r="I149" s="59">
        <f>I17</f>
        <v>5855080202.2700424</v>
      </c>
    </row>
    <row r="150" spans="2:9" ht="15" customHeight="1" x14ac:dyDescent="0.2">
      <c r="B150" s="107"/>
      <c r="C150" s="107"/>
      <c r="D150" s="107"/>
      <c r="E150" s="107"/>
      <c r="F150" s="107"/>
      <c r="G150" s="108"/>
      <c r="H150" s="109" t="str">
        <f>[1]Amortization_Profile_CB!U6</f>
        <v>2026-12</v>
      </c>
      <c r="I150" s="110">
        <f>[1]Amortization_Profile_CB!W6</f>
        <v>5480725701.6846581</v>
      </c>
    </row>
    <row r="151" spans="2:9" ht="15" customHeight="1" x14ac:dyDescent="0.2">
      <c r="B151" s="107"/>
      <c r="C151" s="107"/>
      <c r="D151" s="107"/>
      <c r="E151" s="107"/>
      <c r="F151" s="107"/>
      <c r="G151" s="108"/>
      <c r="H151" s="109" t="str">
        <f>[1]Amortization_Profile_CB!U7</f>
        <v>2027-12</v>
      </c>
      <c r="I151" s="110">
        <f>[1]Amortization_Profile_CB!W7</f>
        <v>4959523641.5062532</v>
      </c>
    </row>
    <row r="152" spans="2:9" ht="15" customHeight="1" x14ac:dyDescent="0.2">
      <c r="B152" s="107"/>
      <c r="C152" s="107"/>
      <c r="D152" s="107"/>
      <c r="E152" s="107"/>
      <c r="F152" s="107"/>
      <c r="G152" s="108"/>
      <c r="H152" s="109" t="str">
        <f>[1]Amortization_Profile_CB!U8</f>
        <v>2028-12</v>
      </c>
      <c r="I152" s="110">
        <f>[1]Amortization_Profile_CB!W8</f>
        <v>4484153081.318243</v>
      </c>
    </row>
    <row r="153" spans="2:9" ht="15" customHeight="1" x14ac:dyDescent="0.2">
      <c r="B153" s="107"/>
      <c r="C153" s="107"/>
      <c r="D153" s="107"/>
      <c r="E153" s="107"/>
      <c r="F153" s="107"/>
      <c r="G153" s="108"/>
      <c r="H153" s="109" t="str">
        <f>[1]Amortization_Profile_CB!U9</f>
        <v>2029-12</v>
      </c>
      <c r="I153" s="110">
        <f>[1]Amortization_Profile_CB!W9</f>
        <v>4050470468.493535</v>
      </c>
    </row>
    <row r="154" spans="2:9" ht="15" customHeight="1" x14ac:dyDescent="0.2">
      <c r="B154" s="107"/>
      <c r="C154" s="107"/>
      <c r="D154" s="107"/>
      <c r="E154" s="107"/>
      <c r="F154" s="107"/>
      <c r="G154" s="108"/>
      <c r="H154" s="109" t="str">
        <f>[1]Amortization_Profile_CB!U10</f>
        <v>2030-12</v>
      </c>
      <c r="I154" s="110">
        <f>[1]Amortization_Profile_CB!W10</f>
        <v>3654316222.5634909</v>
      </c>
    </row>
    <row r="155" spans="2:9" ht="15" customHeight="1" x14ac:dyDescent="0.2">
      <c r="B155" s="107"/>
      <c r="C155" s="107"/>
      <c r="D155" s="107"/>
      <c r="E155" s="107"/>
      <c r="F155" s="107"/>
      <c r="G155" s="108"/>
      <c r="H155" s="109" t="str">
        <f>[1]Amortization_Profile_CB!U11</f>
        <v>2031-12</v>
      </c>
      <c r="I155" s="110">
        <f>[1]Amortization_Profile_CB!W11</f>
        <v>3291996361.2866559</v>
      </c>
    </row>
    <row r="156" spans="2:9" ht="15" customHeight="1" x14ac:dyDescent="0.2">
      <c r="B156" s="107"/>
      <c r="C156" s="107"/>
      <c r="D156" s="107"/>
      <c r="E156" s="107"/>
      <c r="F156" s="107"/>
      <c r="G156" s="108"/>
      <c r="H156" s="109" t="str">
        <f>[1]Amortization_Profile_CB!U12</f>
        <v>2032-12</v>
      </c>
      <c r="I156" s="110">
        <f>[1]Amortization_Profile_CB!W12</f>
        <v>2960962299.8022242</v>
      </c>
    </row>
    <row r="157" spans="2:9" ht="15" customHeight="1" x14ac:dyDescent="0.2">
      <c r="B157" s="107"/>
      <c r="C157" s="107"/>
      <c r="D157" s="107"/>
      <c r="E157" s="107"/>
      <c r="F157" s="107"/>
      <c r="G157" s="108"/>
      <c r="H157" s="109" t="str">
        <f>[1]Amortization_Profile_CB!U13</f>
        <v>2033-12</v>
      </c>
      <c r="I157" s="110">
        <f>[1]Amortization_Profile_CB!W13</f>
        <v>2658713899.3161244</v>
      </c>
    </row>
    <row r="158" spans="2:9" ht="15" customHeight="1" x14ac:dyDescent="0.2">
      <c r="B158" s="107"/>
      <c r="C158" s="107"/>
      <c r="D158" s="107"/>
      <c r="E158" s="107"/>
      <c r="F158" s="107"/>
      <c r="G158" s="108"/>
      <c r="H158" s="109" t="str">
        <f>[1]Amortization_Profile_CB!U14</f>
        <v>2034-12</v>
      </c>
      <c r="I158" s="110">
        <f>[1]Amortization_Profile_CB!W14</f>
        <v>2382791950.0583034</v>
      </c>
    </row>
    <row r="159" spans="2:9" ht="15" customHeight="1" x14ac:dyDescent="0.2">
      <c r="B159" s="107"/>
      <c r="C159" s="107"/>
      <c r="D159" s="107"/>
      <c r="E159" s="107"/>
      <c r="F159" s="107"/>
      <c r="G159" s="108"/>
      <c r="H159" s="109" t="str">
        <f>[1]Amortization_Profile_CB!U15</f>
        <v>2035-12</v>
      </c>
      <c r="I159" s="110">
        <f>[1]Amortization_Profile_CB!W15</f>
        <v>2131149229.8916254</v>
      </c>
    </row>
    <row r="160" spans="2:9" ht="15" customHeight="1" x14ac:dyDescent="0.2">
      <c r="B160" s="107"/>
      <c r="C160" s="107"/>
      <c r="D160" s="107"/>
      <c r="E160" s="107"/>
      <c r="F160" s="107"/>
      <c r="G160" s="108"/>
      <c r="H160" s="109" t="str">
        <f>[1]Amortization_Profile_CB!U16</f>
        <v>2036-12</v>
      </c>
      <c r="I160" s="110">
        <f>[1]Amortization_Profile_CB!W16</f>
        <v>1900709048.1892204</v>
      </c>
    </row>
    <row r="161" spans="1:10" ht="15" customHeight="1" x14ac:dyDescent="0.2">
      <c r="B161" s="107"/>
      <c r="C161" s="107"/>
      <c r="D161" s="107"/>
      <c r="E161" s="107"/>
      <c r="F161" s="107"/>
      <c r="G161" s="108"/>
      <c r="H161" s="109" t="str">
        <f>[1]Amortization_Profile_CB!U17</f>
        <v>2037-12</v>
      </c>
      <c r="I161" s="110">
        <f>[1]Amortization_Profile_CB!W21</f>
        <v>1022198396.0897866</v>
      </c>
    </row>
    <row r="162" spans="1:10" ht="15" customHeight="1" x14ac:dyDescent="0.2">
      <c r="B162" s="107"/>
      <c r="C162" s="107"/>
      <c r="D162" s="107"/>
      <c r="E162" s="107"/>
      <c r="F162" s="107"/>
      <c r="G162" s="108"/>
      <c r="H162" s="109" t="str">
        <f>[1]Amortization_Profile_CB!U18</f>
        <v>2038-12</v>
      </c>
      <c r="I162" s="110">
        <f>[1]Amortization_Profile_CB!W26</f>
        <v>486695890.78713506</v>
      </c>
    </row>
    <row r="163" spans="1:10" ht="15" customHeight="1" x14ac:dyDescent="0.2">
      <c r="B163" s="107"/>
      <c r="C163" s="107"/>
      <c r="D163" s="107"/>
      <c r="E163" s="107"/>
      <c r="F163" s="107"/>
      <c r="G163" s="108"/>
      <c r="H163" s="109" t="str">
        <f>[1]Amortization_Profile_CB!U19</f>
        <v>2039-12</v>
      </c>
      <c r="I163" s="110">
        <f>[1]Amortization_Profile_CB!W31</f>
        <v>179760209.59727979</v>
      </c>
    </row>
    <row r="164" spans="1:10" ht="15" customHeight="1" x14ac:dyDescent="0.2">
      <c r="B164" s="107"/>
      <c r="C164" s="107"/>
      <c r="D164" s="107"/>
      <c r="E164" s="107"/>
      <c r="F164" s="107"/>
      <c r="G164" s="108"/>
      <c r="H164" s="109" t="str">
        <f>[1]Amortization_Profile_CB!U20</f>
        <v>2040-12</v>
      </c>
      <c r="I164" s="110">
        <f>[1]Amortization_Profile_CB!W36</f>
        <v>38147240.326687291</v>
      </c>
    </row>
    <row r="165" spans="1:10" ht="15" customHeight="1" x14ac:dyDescent="0.2">
      <c r="B165" s="10"/>
      <c r="C165" s="10"/>
      <c r="D165" s="10"/>
      <c r="E165" s="144"/>
      <c r="F165" s="144"/>
      <c r="G165" s="111"/>
      <c r="H165" s="109" t="str">
        <f>[1]Amortization_Profile_CB!U21</f>
        <v>2041-12</v>
      </c>
      <c r="I165" s="110">
        <f>[1]Amortization_Profile_CB!W37</f>
        <v>24479702.234021015</v>
      </c>
    </row>
    <row r="166" spans="1:10" ht="15" customHeight="1" x14ac:dyDescent="0.2">
      <c r="H166" s="109" t="str">
        <f>[1]Amortization_Profile_CB!U22</f>
        <v>2042-12</v>
      </c>
      <c r="I166" s="110">
        <f>[1]Amortization_Profile_CB!W38</f>
        <v>14095663.119160043</v>
      </c>
    </row>
    <row r="167" spans="1:10" ht="15" customHeight="1" thickBot="1" x14ac:dyDescent="0.25">
      <c r="B167" s="145"/>
      <c r="C167" s="139"/>
      <c r="D167" s="145"/>
      <c r="E167" s="139"/>
      <c r="F167" s="145"/>
      <c r="G167" s="139"/>
      <c r="H167" s="109"/>
      <c r="I167" s="110"/>
    </row>
    <row r="168" spans="1:10" ht="15" customHeight="1" x14ac:dyDescent="0.2">
      <c r="B168" s="146" t="s">
        <v>155</v>
      </c>
      <c r="C168" s="147"/>
      <c r="D168" s="147"/>
      <c r="E168" s="147"/>
      <c r="F168" s="147"/>
      <c r="G168" s="147"/>
      <c r="H168" s="70"/>
      <c r="I168" s="70"/>
    </row>
    <row r="169" spans="1:10" s="112" customFormat="1" ht="15" customHeight="1" x14ac:dyDescent="0.2">
      <c r="A169" s="3"/>
      <c r="B169" s="8" t="s">
        <v>156</v>
      </c>
      <c r="C169" s="8"/>
      <c r="D169" s="8"/>
      <c r="E169" s="8"/>
      <c r="F169" s="8"/>
      <c r="G169" s="9"/>
      <c r="H169" s="8"/>
      <c r="I169" s="9"/>
      <c r="J169" s="6"/>
    </row>
    <row r="170" spans="1:10" ht="15" customHeight="1" thickBot="1" x14ac:dyDescent="0.25">
      <c r="B170" s="50" t="s">
        <v>157</v>
      </c>
      <c r="C170" s="113" t="s">
        <v>158</v>
      </c>
      <c r="D170" s="113" t="s">
        <v>159</v>
      </c>
      <c r="E170" s="113" t="s">
        <v>160</v>
      </c>
      <c r="F170" s="113" t="s">
        <v>161</v>
      </c>
      <c r="G170" s="113" t="s">
        <v>162</v>
      </c>
      <c r="H170" s="114" t="s">
        <v>163</v>
      </c>
      <c r="I170" s="113" t="s">
        <v>164</v>
      </c>
    </row>
    <row r="171" spans="1:10" ht="15" customHeight="1" x14ac:dyDescent="0.2">
      <c r="B171" s="10" t="s">
        <v>165</v>
      </c>
      <c r="C171" s="22">
        <f>SUM([1]Amortization_Profile_CB!I5:I8)</f>
        <v>509043689.14770728</v>
      </c>
      <c r="D171" s="22">
        <f>SUM([1]Amortization_Profile_CB!I9:I12)</f>
        <v>509562545.16995174</v>
      </c>
      <c r="E171" s="22">
        <f>SUM([1]Amortization_Profile_CB!I13:I16)</f>
        <v>464481781.22261846</v>
      </c>
      <c r="F171" s="22">
        <f>SUM([1]Amortization_Profile_CB!I17:I20)</f>
        <v>423849588.1539337</v>
      </c>
      <c r="G171" s="22">
        <f>SUM([1]Amortization_Profile_CB!I21:I24)</f>
        <v>387479775.28015804</v>
      </c>
      <c r="H171" s="22">
        <f>SUM([1]Amortization_Profile_CB!I25:I44)</f>
        <v>1488926426.9173303</v>
      </c>
      <c r="I171" s="22">
        <f>SUM([1]Amortization_Profile_CB!I45:I190)</f>
        <v>2071736396.378345</v>
      </c>
    </row>
    <row r="172" spans="1:10" ht="15" customHeight="1" x14ac:dyDescent="0.2">
      <c r="B172" s="10" t="s">
        <v>166</v>
      </c>
      <c r="C172" s="22">
        <v>0</v>
      </c>
      <c r="D172" s="22">
        <v>0</v>
      </c>
      <c r="E172" s="22">
        <v>0</v>
      </c>
      <c r="F172" s="22">
        <v>0</v>
      </c>
      <c r="G172" s="22">
        <v>0</v>
      </c>
      <c r="H172" s="22">
        <v>0</v>
      </c>
      <c r="I172" s="22">
        <v>0</v>
      </c>
    </row>
    <row r="173" spans="1:10" ht="15" customHeight="1" thickBot="1" x14ac:dyDescent="0.25">
      <c r="B173" s="50" t="s">
        <v>167</v>
      </c>
      <c r="C173" s="51">
        <f>+IF((H18&lt;1),I18,0)</f>
        <v>147136770</v>
      </c>
      <c r="D173" s="51">
        <f>+IF(AND((H18&gt;1),(H18&lt;2)),I18,0)</f>
        <v>0</v>
      </c>
      <c r="E173" s="51">
        <f>+IF(AND((H18&gt;2),(H18&lt;3)),I18,0)</f>
        <v>0</v>
      </c>
      <c r="F173" s="51">
        <f>+IF(AND((H18&gt;3),(H18&lt;4)),I18,0)</f>
        <v>0</v>
      </c>
      <c r="G173" s="51">
        <f>+IF(AND((H18&gt;4),(H18&lt;5)),I18,0)</f>
        <v>0</v>
      </c>
      <c r="H173" s="51">
        <f>+IF(AND((H18&gt;5),(H18&lt;10)),I18,0)</f>
        <v>0</v>
      </c>
      <c r="I173" s="115">
        <f>+IF((H18&gt;10),I18,0)</f>
        <v>0</v>
      </c>
    </row>
    <row r="174" spans="1:10" ht="15" customHeight="1" thickBot="1" x14ac:dyDescent="0.25">
      <c r="B174" s="30" t="s">
        <v>168</v>
      </c>
      <c r="C174" s="16">
        <f>SUM(C171:C173)</f>
        <v>656180459.14770722</v>
      </c>
      <c r="D174" s="16">
        <f t="shared" ref="D174:I174" si="1">SUM(D171:D173)</f>
        <v>509562545.16995174</v>
      </c>
      <c r="E174" s="16">
        <f t="shared" si="1"/>
        <v>464481781.22261846</v>
      </c>
      <c r="F174" s="16">
        <f t="shared" si="1"/>
        <v>423849588.1539337</v>
      </c>
      <c r="G174" s="16">
        <f t="shared" si="1"/>
        <v>387479775.28015804</v>
      </c>
      <c r="H174" s="16">
        <f t="shared" si="1"/>
        <v>1488926426.9173303</v>
      </c>
      <c r="I174" s="16">
        <f t="shared" si="1"/>
        <v>2071736396.378345</v>
      </c>
    </row>
    <row r="175" spans="1:10" ht="15" customHeight="1" thickBot="1" x14ac:dyDescent="0.25">
      <c r="B175" s="30" t="s">
        <v>169</v>
      </c>
      <c r="C175" s="16">
        <f>SUM([1]Amortization_Profile_CB!S5:T8)</f>
        <v>1500000000</v>
      </c>
      <c r="D175" s="16">
        <f>SUM([1]Amortization_Profile_CB!S9:T12)</f>
        <v>0</v>
      </c>
      <c r="E175" s="16">
        <f>SUM([1]Amortization_Profile_CB!S13:T16)</f>
        <v>1500000000</v>
      </c>
      <c r="F175" s="16">
        <f>SUM([1]Amortization_Profile_CB!S17:T20)</f>
        <v>0</v>
      </c>
      <c r="G175" s="16">
        <f>SUM([1]Amortization_Profile_CB!S21:T24)</f>
        <v>2000000000</v>
      </c>
      <c r="H175" s="16">
        <f>SUM([1]Amortization_Profile_CB!S25:T44)</f>
        <v>0</v>
      </c>
      <c r="I175" s="16">
        <f>SUM([1]Amortization_Profile_CB!S45:T190)</f>
        <v>0</v>
      </c>
    </row>
    <row r="176" spans="1:10" ht="15" customHeight="1" x14ac:dyDescent="0.2">
      <c r="B176" s="146" t="s">
        <v>155</v>
      </c>
      <c r="C176" s="147"/>
      <c r="D176" s="147"/>
      <c r="E176" s="147"/>
      <c r="F176" s="147"/>
      <c r="G176" s="147"/>
      <c r="H176" s="116"/>
      <c r="I176" s="116"/>
    </row>
    <row r="177" spans="2:10" s="13" customFormat="1" ht="15" customHeight="1" x14ac:dyDescent="0.2">
      <c r="B177" s="117" t="s">
        <v>170</v>
      </c>
      <c r="C177" s="117"/>
      <c r="D177" s="117"/>
      <c r="E177" s="117"/>
      <c r="F177" s="117"/>
      <c r="G177" s="118"/>
      <c r="H177" s="117"/>
      <c r="I177" s="118" t="s">
        <v>21</v>
      </c>
      <c r="J177" s="12"/>
    </row>
    <row r="178" spans="2:10" ht="15" customHeight="1" x14ac:dyDescent="0.2">
      <c r="B178" s="141" t="s">
        <v>171</v>
      </c>
      <c r="C178" s="141"/>
      <c r="D178" s="141"/>
      <c r="E178" s="141"/>
      <c r="F178" s="141"/>
      <c r="G178" s="141"/>
      <c r="H178" s="79"/>
      <c r="I178" s="119">
        <v>0</v>
      </c>
    </row>
    <row r="179" spans="2:10" ht="15" customHeight="1" x14ac:dyDescent="0.2">
      <c r="B179" s="141" t="s">
        <v>172</v>
      </c>
      <c r="C179" s="141"/>
      <c r="D179" s="141"/>
      <c r="E179" s="141"/>
      <c r="F179" s="141"/>
      <c r="G179" s="141"/>
      <c r="H179" s="79"/>
      <c r="I179" s="119">
        <v>0</v>
      </c>
    </row>
    <row r="180" spans="2:10" ht="15" customHeight="1" x14ac:dyDescent="0.2">
      <c r="B180" s="142" t="s">
        <v>173</v>
      </c>
      <c r="C180" s="142"/>
      <c r="D180" s="142"/>
      <c r="E180" s="142"/>
      <c r="F180" s="142"/>
      <c r="G180" s="142"/>
      <c r="H180" s="22"/>
      <c r="I180" s="120">
        <v>0</v>
      </c>
    </row>
    <row r="181" spans="2:10" ht="15" customHeight="1" x14ac:dyDescent="0.2">
      <c r="B181" s="142" t="s">
        <v>174</v>
      </c>
      <c r="C181" s="142"/>
      <c r="D181" s="142"/>
      <c r="E181" s="142"/>
      <c r="F181" s="142"/>
      <c r="G181" s="142"/>
      <c r="H181" s="22"/>
      <c r="I181" s="120">
        <v>0</v>
      </c>
    </row>
    <row r="182" spans="2:10" ht="15" customHeight="1" thickBot="1" x14ac:dyDescent="0.25">
      <c r="B182" s="141" t="s">
        <v>175</v>
      </c>
      <c r="C182" s="141"/>
      <c r="D182" s="141"/>
      <c r="E182" s="141"/>
      <c r="F182" s="141"/>
      <c r="G182" s="141"/>
      <c r="H182" s="22"/>
      <c r="I182" s="119">
        <v>0</v>
      </c>
    </row>
    <row r="183" spans="2:10" ht="15" customHeight="1" x14ac:dyDescent="0.2">
      <c r="B183" s="143" t="s">
        <v>176</v>
      </c>
      <c r="C183" s="143"/>
      <c r="D183" s="143"/>
      <c r="E183" s="143"/>
      <c r="F183" s="143"/>
      <c r="G183" s="143"/>
      <c r="H183" s="53"/>
      <c r="I183" s="54"/>
    </row>
    <row r="184" spans="2:10" ht="15" customHeight="1" x14ac:dyDescent="0.2">
      <c r="B184" s="121"/>
      <c r="C184" s="121"/>
      <c r="D184" s="121"/>
      <c r="E184" s="121"/>
      <c r="F184" s="121"/>
      <c r="G184" s="121"/>
      <c r="H184" s="22"/>
      <c r="I184" s="120"/>
    </row>
    <row r="185" spans="2:10" ht="15" customHeight="1" x14ac:dyDescent="0.2">
      <c r="B185" s="121"/>
      <c r="C185" s="121"/>
      <c r="D185" s="121"/>
      <c r="E185" s="121"/>
      <c r="F185" s="121"/>
      <c r="G185" s="121"/>
      <c r="H185" s="22"/>
      <c r="I185" s="120"/>
      <c r="J185" s="80"/>
    </row>
    <row r="186" spans="2:10" ht="15" customHeight="1" x14ac:dyDescent="0.2">
      <c r="B186" s="121"/>
      <c r="C186" s="121"/>
      <c r="D186" s="121"/>
      <c r="E186" s="121"/>
      <c r="F186" s="121"/>
      <c r="G186" s="121"/>
      <c r="H186" s="22"/>
      <c r="I186" s="120"/>
      <c r="J186" s="80"/>
    </row>
    <row r="187" spans="2:10" ht="15" customHeight="1" x14ac:dyDescent="0.2">
      <c r="B187" s="121"/>
      <c r="C187" s="121"/>
      <c r="D187" s="121"/>
      <c r="E187" s="121"/>
      <c r="F187" s="121"/>
      <c r="G187" s="121"/>
      <c r="H187" s="22"/>
      <c r="I187" s="120"/>
      <c r="J187" s="80"/>
    </row>
    <row r="188" spans="2:10" s="13" customFormat="1" ht="15" customHeight="1" x14ac:dyDescent="0.2">
      <c r="B188" s="8" t="s">
        <v>177</v>
      </c>
      <c r="C188" s="8"/>
      <c r="D188" s="8"/>
      <c r="E188" s="8"/>
      <c r="F188" s="8"/>
      <c r="G188" s="9"/>
      <c r="H188" s="8"/>
      <c r="I188" s="8"/>
      <c r="J188" s="12"/>
    </row>
    <row r="189" spans="2:10" ht="15" customHeight="1" x14ac:dyDescent="0.2">
      <c r="B189" s="10" t="s">
        <v>178</v>
      </c>
      <c r="C189" s="10"/>
      <c r="D189" s="10"/>
      <c r="E189" s="10"/>
      <c r="F189" s="10"/>
      <c r="G189" s="10"/>
      <c r="H189" s="138"/>
      <c r="I189" s="139"/>
      <c r="J189" s="80"/>
    </row>
    <row r="190" spans="2:10" ht="15" customHeight="1" x14ac:dyDescent="0.2">
      <c r="B190" s="105" t="s">
        <v>179</v>
      </c>
      <c r="C190" s="140" t="s">
        <v>180</v>
      </c>
      <c r="D190" s="140"/>
      <c r="E190" s="140"/>
      <c r="F190" s="140"/>
      <c r="G190" s="140"/>
      <c r="H190" s="140"/>
      <c r="I190" s="140"/>
    </row>
    <row r="191" spans="2:10" s="13" customFormat="1" ht="15" customHeight="1" x14ac:dyDescent="0.2">
      <c r="B191" s="8" t="s">
        <v>181</v>
      </c>
      <c r="C191" s="8"/>
      <c r="D191" s="8"/>
      <c r="E191" s="8"/>
      <c r="F191" s="8"/>
      <c r="G191" s="8"/>
      <c r="H191" s="8"/>
      <c r="I191" s="8"/>
      <c r="J191" s="12"/>
    </row>
    <row r="192" spans="2:10" ht="60" customHeight="1" x14ac:dyDescent="0.2">
      <c r="B192" s="135" t="s">
        <v>182</v>
      </c>
      <c r="C192" s="135"/>
      <c r="D192" s="135"/>
      <c r="E192" s="135"/>
      <c r="F192" s="135"/>
      <c r="G192" s="135"/>
      <c r="H192" s="135"/>
      <c r="I192" s="135"/>
    </row>
    <row r="193" spans="1:9" s="123" customFormat="1" ht="15" customHeight="1" x14ac:dyDescent="0.2">
      <c r="A193" s="122"/>
      <c r="B193" s="136" t="s">
        <v>183</v>
      </c>
      <c r="C193" s="136"/>
      <c r="D193" s="136"/>
      <c r="E193" s="136"/>
      <c r="F193" s="136"/>
      <c r="G193" s="136"/>
      <c r="H193" s="136"/>
      <c r="I193" s="136"/>
    </row>
    <row r="194" spans="1:9" s="123" customFormat="1" ht="15" customHeight="1" x14ac:dyDescent="0.2">
      <c r="A194" s="122"/>
      <c r="B194" s="136"/>
      <c r="C194" s="136"/>
      <c r="D194" s="136"/>
      <c r="E194" s="136"/>
      <c r="F194" s="136"/>
      <c r="G194" s="136"/>
      <c r="H194" s="136"/>
      <c r="I194" s="136"/>
    </row>
    <row r="195" spans="1:9" s="123" customFormat="1" ht="60" customHeight="1" x14ac:dyDescent="0.2">
      <c r="A195" s="122"/>
      <c r="B195" s="135" t="s">
        <v>184</v>
      </c>
      <c r="C195" s="135"/>
      <c r="D195" s="135"/>
      <c r="E195" s="135"/>
      <c r="F195" s="135"/>
      <c r="G195" s="135"/>
      <c r="H195" s="135"/>
      <c r="I195" s="135"/>
    </row>
    <row r="196" spans="1:9" s="123" customFormat="1" ht="15" customHeight="1" x14ac:dyDescent="0.2">
      <c r="A196" s="122"/>
      <c r="B196" s="136" t="s">
        <v>185</v>
      </c>
      <c r="C196" s="136"/>
      <c r="D196" s="136"/>
      <c r="E196" s="136"/>
      <c r="F196" s="136"/>
      <c r="G196" s="136"/>
      <c r="H196" s="136"/>
      <c r="I196" s="136"/>
    </row>
    <row r="197" spans="1:9" s="123" customFormat="1" ht="38.25" customHeight="1" x14ac:dyDescent="0.2">
      <c r="A197" s="122"/>
      <c r="B197" s="136"/>
      <c r="C197" s="136"/>
      <c r="D197" s="136"/>
      <c r="E197" s="136"/>
      <c r="F197" s="136"/>
      <c r="G197" s="136"/>
      <c r="H197" s="136"/>
      <c r="I197" s="136"/>
    </row>
    <row r="198" spans="1:9" s="123" customFormat="1" ht="51" customHeight="1" x14ac:dyDescent="0.2">
      <c r="A198" s="122"/>
      <c r="B198" s="135" t="s">
        <v>186</v>
      </c>
      <c r="C198" s="135"/>
      <c r="D198" s="135"/>
      <c r="E198" s="135"/>
      <c r="F198" s="135"/>
      <c r="G198" s="135"/>
      <c r="H198" s="135"/>
      <c r="I198" s="135"/>
    </row>
    <row r="199" spans="1:9" s="123" customFormat="1" ht="15" customHeight="1" x14ac:dyDescent="0.2">
      <c r="A199" s="122"/>
      <c r="B199" s="136" t="s">
        <v>187</v>
      </c>
      <c r="C199" s="136"/>
      <c r="D199" s="136"/>
      <c r="E199" s="136"/>
      <c r="F199" s="136"/>
      <c r="G199" s="136"/>
      <c r="H199" s="136"/>
      <c r="I199" s="136"/>
    </row>
    <row r="200" spans="1:9" s="123" customFormat="1" ht="17.25" customHeight="1" x14ac:dyDescent="0.2">
      <c r="A200" s="122"/>
      <c r="B200" s="136"/>
      <c r="C200" s="136"/>
      <c r="D200" s="136"/>
      <c r="E200" s="136"/>
      <c r="F200" s="136"/>
      <c r="G200" s="136"/>
      <c r="H200" s="136"/>
      <c r="I200" s="136"/>
    </row>
    <row r="201" spans="1:9" s="123" customFormat="1" ht="60" customHeight="1" x14ac:dyDescent="0.2">
      <c r="A201" s="122"/>
      <c r="B201" s="135" t="s">
        <v>188</v>
      </c>
      <c r="C201" s="135"/>
      <c r="D201" s="135"/>
      <c r="E201" s="135"/>
      <c r="F201" s="135"/>
      <c r="G201" s="135"/>
      <c r="H201" s="135"/>
      <c r="I201" s="135"/>
    </row>
    <row r="202" spans="1:9" s="123" customFormat="1" ht="15" customHeight="1" x14ac:dyDescent="0.2">
      <c r="A202" s="122"/>
      <c r="B202" s="136" t="s">
        <v>189</v>
      </c>
      <c r="C202" s="136"/>
      <c r="D202" s="136"/>
      <c r="E202" s="136"/>
      <c r="F202" s="136"/>
      <c r="G202" s="136"/>
      <c r="H202" s="136"/>
      <c r="I202" s="136"/>
    </row>
    <row r="203" spans="1:9" s="123" customFormat="1" ht="53.25" customHeight="1" x14ac:dyDescent="0.2">
      <c r="A203" s="122"/>
      <c r="B203" s="136"/>
      <c r="C203" s="136"/>
      <c r="D203" s="136"/>
      <c r="E203" s="136"/>
      <c r="F203" s="136"/>
      <c r="G203" s="136"/>
      <c r="H203" s="136"/>
      <c r="I203" s="136"/>
    </row>
    <row r="204" spans="1:9" s="123" customFormat="1" ht="60" customHeight="1" x14ac:dyDescent="0.2">
      <c r="A204" s="122"/>
      <c r="B204" s="135" t="s">
        <v>190</v>
      </c>
      <c r="C204" s="135"/>
      <c r="D204" s="135"/>
      <c r="E204" s="135"/>
      <c r="F204" s="135"/>
      <c r="G204" s="135"/>
      <c r="H204" s="135"/>
      <c r="I204" s="135"/>
    </row>
    <row r="205" spans="1:9" s="123" customFormat="1" ht="15" customHeight="1" x14ac:dyDescent="0.2">
      <c r="A205" s="122"/>
      <c r="B205" s="136" t="s">
        <v>191</v>
      </c>
      <c r="C205" s="136"/>
      <c r="D205" s="136"/>
      <c r="E205" s="136"/>
      <c r="F205" s="136"/>
      <c r="G205" s="136"/>
      <c r="H205" s="136"/>
      <c r="I205" s="136"/>
    </row>
    <row r="206" spans="1:9" s="123" customFormat="1" ht="118.5" customHeight="1" x14ac:dyDescent="0.2">
      <c r="A206" s="122"/>
      <c r="B206" s="136"/>
      <c r="C206" s="136"/>
      <c r="D206" s="136"/>
      <c r="E206" s="136"/>
      <c r="F206" s="136"/>
      <c r="G206" s="136"/>
      <c r="H206" s="136"/>
      <c r="I206" s="136"/>
    </row>
    <row r="207" spans="1:9" s="123" customFormat="1" ht="54.75" customHeight="1" x14ac:dyDescent="0.2">
      <c r="A207" s="122"/>
      <c r="B207" s="135" t="s">
        <v>192</v>
      </c>
      <c r="C207" s="135"/>
      <c r="D207" s="135"/>
      <c r="E207" s="135"/>
      <c r="F207" s="135"/>
      <c r="G207" s="135"/>
      <c r="H207" s="135"/>
      <c r="I207" s="135"/>
    </row>
    <row r="208" spans="1:9" s="123" customFormat="1" ht="15" customHeight="1" x14ac:dyDescent="0.2">
      <c r="A208" s="122"/>
      <c r="B208" s="136" t="s">
        <v>193</v>
      </c>
      <c r="C208" s="136"/>
      <c r="D208" s="136"/>
      <c r="E208" s="136"/>
      <c r="F208" s="136"/>
      <c r="G208" s="136"/>
      <c r="H208" s="136"/>
      <c r="I208" s="136"/>
    </row>
    <row r="209" spans="1:10" s="123" customFormat="1" ht="18.75" customHeight="1" x14ac:dyDescent="0.2">
      <c r="A209" s="122"/>
      <c r="B209" s="136"/>
      <c r="C209" s="136"/>
      <c r="D209" s="136"/>
      <c r="E209" s="136"/>
      <c r="F209" s="136"/>
      <c r="G209" s="136"/>
      <c r="H209" s="136"/>
      <c r="I209" s="136"/>
    </row>
    <row r="210" spans="1:10" s="123" customFormat="1" ht="52.5" customHeight="1" x14ac:dyDescent="0.2">
      <c r="A210" s="122"/>
      <c r="B210" s="135" t="s">
        <v>194</v>
      </c>
      <c r="C210" s="135"/>
      <c r="D210" s="135"/>
      <c r="E210" s="135"/>
      <c r="F210" s="135"/>
      <c r="G210" s="135"/>
      <c r="H210" s="135"/>
      <c r="I210" s="135"/>
    </row>
    <row r="211" spans="1:10" s="123" customFormat="1" ht="41.25" customHeight="1" x14ac:dyDescent="0.2">
      <c r="A211" s="122"/>
      <c r="B211" s="137" t="s">
        <v>195</v>
      </c>
      <c r="C211" s="137"/>
      <c r="D211" s="137"/>
      <c r="E211" s="137"/>
      <c r="F211" s="137"/>
      <c r="G211" s="137"/>
      <c r="H211" s="137"/>
      <c r="I211" s="137"/>
      <c r="J211" s="137"/>
    </row>
    <row r="212" spans="1:10" s="123" customFormat="1" ht="53.25" customHeight="1" x14ac:dyDescent="0.2">
      <c r="A212" s="122"/>
      <c r="B212" s="135" t="s">
        <v>196</v>
      </c>
      <c r="C212" s="135"/>
      <c r="D212" s="135"/>
      <c r="E212" s="135"/>
      <c r="F212" s="135"/>
      <c r="G212" s="135"/>
      <c r="H212" s="135"/>
      <c r="I212" s="135"/>
    </row>
    <row r="213" spans="1:10" s="123" customFormat="1" ht="12.75" customHeight="1" x14ac:dyDescent="0.2">
      <c r="A213" s="122"/>
      <c r="B213" s="136" t="s">
        <v>197</v>
      </c>
      <c r="C213" s="136"/>
      <c r="D213" s="136"/>
      <c r="E213" s="136"/>
      <c r="F213" s="136"/>
      <c r="G213" s="136"/>
      <c r="H213" s="136"/>
      <c r="I213" s="136"/>
    </row>
    <row r="214" spans="1:10" s="123" customFormat="1" ht="45.75" customHeight="1" x14ac:dyDescent="0.2">
      <c r="A214" s="122"/>
      <c r="B214" s="136"/>
      <c r="C214" s="136"/>
      <c r="D214" s="136"/>
      <c r="E214" s="136"/>
      <c r="F214" s="136"/>
      <c r="G214" s="136"/>
      <c r="H214" s="136"/>
      <c r="I214" s="136"/>
    </row>
    <row r="215" spans="1:10" s="123" customFormat="1" ht="15" customHeight="1" x14ac:dyDescent="0.2">
      <c r="A215" s="122"/>
      <c r="B215" s="124"/>
      <c r="C215" s="124"/>
      <c r="D215" s="125"/>
      <c r="E215" s="126"/>
      <c r="F215" s="126"/>
      <c r="G215" s="126"/>
    </row>
    <row r="216" spans="1:10" s="123" customFormat="1" ht="15" customHeight="1" x14ac:dyDescent="0.2">
      <c r="A216" s="122"/>
      <c r="B216" s="124"/>
      <c r="C216" s="124"/>
      <c r="D216" s="125"/>
      <c r="E216" s="126"/>
      <c r="F216" s="126"/>
      <c r="G216" s="126"/>
    </row>
    <row r="217" spans="1:10" s="123" customFormat="1" ht="15" customHeight="1" x14ac:dyDescent="0.2">
      <c r="A217" s="122"/>
      <c r="B217" s="124"/>
      <c r="C217" s="124"/>
      <c r="D217" s="125"/>
      <c r="E217" s="126"/>
      <c r="F217" s="126"/>
      <c r="G217" s="126"/>
    </row>
    <row r="218" spans="1:10" s="123" customFormat="1" ht="15" customHeight="1" x14ac:dyDescent="0.2">
      <c r="A218" s="122"/>
      <c r="B218" s="124"/>
      <c r="C218" s="124"/>
      <c r="D218" s="125"/>
      <c r="E218" s="126"/>
      <c r="F218" s="126"/>
      <c r="G218" s="126"/>
    </row>
    <row r="219" spans="1:10" s="123" customFormat="1" ht="15" customHeight="1" x14ac:dyDescent="0.2">
      <c r="A219" s="122"/>
      <c r="B219" s="124"/>
      <c r="C219" s="124"/>
      <c r="D219" s="125"/>
      <c r="E219" s="126"/>
      <c r="F219" s="126"/>
      <c r="G219" s="126"/>
    </row>
    <row r="220" spans="1:10" s="123" customFormat="1" ht="15" customHeight="1" x14ac:dyDescent="0.2">
      <c r="A220" s="122"/>
      <c r="B220" s="124"/>
      <c r="C220" s="124"/>
      <c r="D220" s="125"/>
      <c r="E220" s="126"/>
      <c r="F220" s="126"/>
      <c r="G220" s="126"/>
    </row>
    <row r="221" spans="1:10" s="123" customFormat="1" ht="15" customHeight="1" x14ac:dyDescent="0.2">
      <c r="A221" s="122"/>
      <c r="B221" s="124"/>
      <c r="C221" s="124"/>
      <c r="D221" s="125"/>
      <c r="E221" s="126"/>
      <c r="F221" s="126"/>
      <c r="G221" s="126"/>
    </row>
    <row r="222" spans="1:10" s="123" customFormat="1" ht="15" customHeight="1" x14ac:dyDescent="0.2">
      <c r="A222" s="122"/>
      <c r="B222" s="124"/>
      <c r="C222" s="124"/>
      <c r="D222" s="125"/>
      <c r="E222" s="126"/>
      <c r="F222" s="126"/>
      <c r="G222" s="126"/>
    </row>
    <row r="223" spans="1:10" s="123" customFormat="1" ht="15" customHeight="1" x14ac:dyDescent="0.2">
      <c r="A223" s="122"/>
      <c r="B223" s="124"/>
      <c r="C223" s="124"/>
      <c r="D223" s="125"/>
      <c r="E223" s="126"/>
      <c r="F223" s="126"/>
      <c r="G223" s="126"/>
    </row>
    <row r="224" spans="1:10" s="123" customFormat="1" ht="15" customHeight="1" x14ac:dyDescent="0.2">
      <c r="A224" s="122"/>
      <c r="B224" s="124"/>
      <c r="C224" s="124"/>
      <c r="D224" s="125"/>
      <c r="E224" s="126"/>
      <c r="F224" s="126"/>
      <c r="G224" s="126"/>
    </row>
    <row r="225" spans="1:9" s="123" customFormat="1" ht="15" customHeight="1" x14ac:dyDescent="0.2">
      <c r="A225" s="122"/>
      <c r="B225" s="124"/>
      <c r="C225" s="124"/>
      <c r="D225" s="125"/>
      <c r="E225" s="126"/>
      <c r="F225" s="126"/>
      <c r="G225" s="126"/>
    </row>
    <row r="226" spans="1:9" s="123" customFormat="1" ht="15" customHeight="1" x14ac:dyDescent="0.2">
      <c r="A226" s="122"/>
      <c r="B226" s="124"/>
      <c r="C226" s="124"/>
      <c r="D226" s="125"/>
      <c r="E226" s="126"/>
      <c r="F226" s="126"/>
      <c r="G226" s="126"/>
    </row>
    <row r="227" spans="1:9" s="123" customFormat="1" ht="15" customHeight="1" x14ac:dyDescent="0.2">
      <c r="A227" s="122"/>
      <c r="B227" s="124"/>
      <c r="C227" s="124"/>
      <c r="D227" s="125"/>
      <c r="E227" s="126"/>
      <c r="F227" s="126"/>
      <c r="G227" s="126"/>
    </row>
    <row r="228" spans="1:9" s="123" customFormat="1" ht="15" customHeight="1" x14ac:dyDescent="0.2">
      <c r="A228" s="122"/>
      <c r="B228" s="124"/>
      <c r="C228" s="124"/>
      <c r="D228" s="125"/>
      <c r="E228" s="126"/>
      <c r="F228" s="126"/>
      <c r="G228" s="126"/>
    </row>
    <row r="229" spans="1:9" s="123" customFormat="1" ht="15" customHeight="1" x14ac:dyDescent="0.2">
      <c r="A229" s="122"/>
      <c r="B229" s="124"/>
      <c r="C229" s="124"/>
      <c r="D229" s="125"/>
      <c r="E229" s="126"/>
      <c r="F229" s="126"/>
      <c r="G229" s="126"/>
    </row>
    <row r="230" spans="1:9" s="123" customFormat="1" ht="15" customHeight="1" x14ac:dyDescent="0.2">
      <c r="A230" s="122"/>
      <c r="B230" s="124"/>
      <c r="C230" s="124"/>
      <c r="D230" s="125"/>
      <c r="E230" s="126"/>
      <c r="F230" s="126"/>
      <c r="G230" s="126"/>
    </row>
    <row r="231" spans="1:9" s="123" customFormat="1" ht="15" customHeight="1" x14ac:dyDescent="0.2">
      <c r="A231" s="122"/>
      <c r="B231" s="124"/>
      <c r="C231" s="124"/>
      <c r="D231" s="125"/>
      <c r="E231" s="126"/>
      <c r="F231" s="126"/>
      <c r="G231" s="126"/>
    </row>
    <row r="232" spans="1:9" s="123" customFormat="1" ht="15" customHeight="1" x14ac:dyDescent="0.2">
      <c r="A232" s="122"/>
      <c r="B232" s="124"/>
      <c r="C232" s="124"/>
      <c r="D232" s="125"/>
      <c r="E232" s="126"/>
      <c r="F232" s="126"/>
      <c r="G232" s="126"/>
    </row>
    <row r="233" spans="1:9" s="123" customFormat="1" ht="15" customHeight="1" x14ac:dyDescent="0.2">
      <c r="A233" s="122"/>
      <c r="B233" s="124"/>
      <c r="C233" s="124"/>
      <c r="D233" s="125"/>
      <c r="E233" s="126"/>
      <c r="F233" s="126"/>
      <c r="G233" s="126"/>
    </row>
    <row r="234" spans="1:9" s="123" customFormat="1" ht="15" customHeight="1" x14ac:dyDescent="0.2">
      <c r="A234" s="122"/>
      <c r="B234" s="3"/>
      <c r="C234" s="3"/>
      <c r="D234" s="3"/>
      <c r="E234" s="3"/>
      <c r="F234" s="3"/>
      <c r="G234" s="3"/>
      <c r="H234" s="127"/>
      <c r="I234" s="127"/>
    </row>
    <row r="235" spans="1:9" s="123" customFormat="1" ht="15" customHeight="1" x14ac:dyDescent="0.2">
      <c r="A235" s="122"/>
      <c r="B235" s="3"/>
      <c r="C235" s="3"/>
      <c r="D235" s="3"/>
      <c r="E235" s="3"/>
      <c r="F235" s="3"/>
      <c r="G235" s="3"/>
      <c r="H235" s="127"/>
      <c r="I235" s="127"/>
    </row>
  </sheetData>
  <mergeCells count="104">
    <mergeCell ref="D3:F3"/>
    <mergeCell ref="G3:I3"/>
    <mergeCell ref="B4:C4"/>
    <mergeCell ref="D4:F4"/>
    <mergeCell ref="G4:I4"/>
    <mergeCell ref="B5:C5"/>
    <mergeCell ref="D5:F5"/>
    <mergeCell ref="G5:I5"/>
    <mergeCell ref="B11:G11"/>
    <mergeCell ref="B12:C12"/>
    <mergeCell ref="B13:C13"/>
    <mergeCell ref="B15:G15"/>
    <mergeCell ref="B17:F17"/>
    <mergeCell ref="B18:F18"/>
    <mergeCell ref="B6:C6"/>
    <mergeCell ref="D6:F6"/>
    <mergeCell ref="G6:I6"/>
    <mergeCell ref="B8:G8"/>
    <mergeCell ref="B9:G9"/>
    <mergeCell ref="B10:C10"/>
    <mergeCell ref="J25:J26"/>
    <mergeCell ref="B26:G26"/>
    <mergeCell ref="B28:G28"/>
    <mergeCell ref="B29:G29"/>
    <mergeCell ref="B30:G30"/>
    <mergeCell ref="B31:G31"/>
    <mergeCell ref="B19:F19"/>
    <mergeCell ref="B20:F20"/>
    <mergeCell ref="B21:F21"/>
    <mergeCell ref="B23:G23"/>
    <mergeCell ref="B24:H24"/>
    <mergeCell ref="B25:G25"/>
    <mergeCell ref="B39:G39"/>
    <mergeCell ref="B40:G40"/>
    <mergeCell ref="B41:G41"/>
    <mergeCell ref="B42:G42"/>
    <mergeCell ref="B43:G43"/>
    <mergeCell ref="B46:G46"/>
    <mergeCell ref="B32:G32"/>
    <mergeCell ref="B33:G33"/>
    <mergeCell ref="B34:G34"/>
    <mergeCell ref="B35:G35"/>
    <mergeCell ref="B36:G36"/>
    <mergeCell ref="B37:G37"/>
    <mergeCell ref="B53:G53"/>
    <mergeCell ref="B54:G54"/>
    <mergeCell ref="B55:G55"/>
    <mergeCell ref="B56:G56"/>
    <mergeCell ref="B57:G57"/>
    <mergeCell ref="B58:G58"/>
    <mergeCell ref="B47:G47"/>
    <mergeCell ref="B48:G48"/>
    <mergeCell ref="B49:G49"/>
    <mergeCell ref="B50:G50"/>
    <mergeCell ref="B51:G51"/>
    <mergeCell ref="B52:G52"/>
    <mergeCell ref="H147:H148"/>
    <mergeCell ref="I147:I148"/>
    <mergeCell ref="E72:F72"/>
    <mergeCell ref="E75:F75"/>
    <mergeCell ref="E82:F82"/>
    <mergeCell ref="E96:F96"/>
    <mergeCell ref="E112:F112"/>
    <mergeCell ref="E119:F119"/>
    <mergeCell ref="B59:G59"/>
    <mergeCell ref="B60:G60"/>
    <mergeCell ref="B61:G61"/>
    <mergeCell ref="B62:G62"/>
    <mergeCell ref="E66:F66"/>
    <mergeCell ref="E69:F69"/>
    <mergeCell ref="E165:F165"/>
    <mergeCell ref="B167:C167"/>
    <mergeCell ref="D167:E167"/>
    <mergeCell ref="F167:G167"/>
    <mergeCell ref="B168:G168"/>
    <mergeCell ref="B176:G176"/>
    <mergeCell ref="E124:F124"/>
    <mergeCell ref="E130:F130"/>
    <mergeCell ref="E134:F134"/>
    <mergeCell ref="E143:F143"/>
    <mergeCell ref="H189:I189"/>
    <mergeCell ref="C190:I190"/>
    <mergeCell ref="B192:I192"/>
    <mergeCell ref="B193:I194"/>
    <mergeCell ref="B195:I195"/>
    <mergeCell ref="B196:I197"/>
    <mergeCell ref="B178:G178"/>
    <mergeCell ref="B179:G179"/>
    <mergeCell ref="B180:G180"/>
    <mergeCell ref="B181:G181"/>
    <mergeCell ref="B182:G182"/>
    <mergeCell ref="B183:G183"/>
    <mergeCell ref="B207:I207"/>
    <mergeCell ref="B208:I209"/>
    <mergeCell ref="B210:I210"/>
    <mergeCell ref="B211:J211"/>
    <mergeCell ref="B212:I212"/>
    <mergeCell ref="B213:I214"/>
    <mergeCell ref="B198:I198"/>
    <mergeCell ref="B199:I200"/>
    <mergeCell ref="B201:I201"/>
    <mergeCell ref="B202:I203"/>
    <mergeCell ref="B204:I204"/>
    <mergeCell ref="B205:I206"/>
  </mergeCells>
  <conditionalFormatting sqref="K74:L74">
    <cfRule type="cellIs" dxfId="6" priority="2" operator="equal">
      <formula>0</formula>
    </cfRule>
  </conditionalFormatting>
  <conditionalFormatting sqref="K95:L95">
    <cfRule type="cellIs" dxfId="5" priority="7" operator="equal">
      <formula>0</formula>
    </cfRule>
  </conditionalFormatting>
  <conditionalFormatting sqref="K111:L111">
    <cfRule type="cellIs" dxfId="4" priority="6" operator="equal">
      <formula>0</formula>
    </cfRule>
  </conditionalFormatting>
  <conditionalFormatting sqref="K118:L118">
    <cfRule type="cellIs" dxfId="3" priority="5" operator="equal">
      <formula>0</formula>
    </cfRule>
  </conditionalFormatting>
  <conditionalFormatting sqref="K123:L123">
    <cfRule type="cellIs" dxfId="2" priority="4" operator="equal">
      <formula>0</formula>
    </cfRule>
  </conditionalFormatting>
  <conditionalFormatting sqref="K129:L129">
    <cfRule type="cellIs" dxfId="1" priority="3" operator="equal">
      <formula>0</formula>
    </cfRule>
  </conditionalFormatting>
  <conditionalFormatting sqref="K142:L142">
    <cfRule type="cellIs" dxfId="0" priority="1" operator="equal">
      <formula>0</formula>
    </cfRule>
  </conditionalFormatting>
  <hyperlinks>
    <hyperlink ref="C190:I190" r:id="rId1" display="https://www.cgd.pt/English/Investor-Relations/Debt-Issuances/Prospectus/Pages/CGD-Covered-Bonds.aspx" xr:uid="{1A83CCCF-E084-45E7-80D6-1C69839A7CF3}"/>
    <hyperlink ref="C190" r:id="rId2" xr:uid="{4B79780F-3D3E-4516-8E5B-1D8E3B7326F3}"/>
  </hyperlinks>
  <printOptions horizontalCentered="1" verticalCentered="1"/>
  <pageMargins left="0.51181102362204722" right="0.51181102362204722" top="1.0236220472440944" bottom="0.35433070866141736" header="0.23622047244094491" footer="0.31496062992125984"/>
  <pageSetup scale="55" fitToHeight="0" orientation="portrait" r:id="rId3"/>
  <headerFooter scaleWithDoc="0">
    <oddHeader>&amp;C&amp;"-,Regular"&amp;14&amp;G
Mortgage Covered Bonds Investor Report</oddHeader>
    <oddFooter>&amp;R&amp;"Verdana,Normal"&amp;8&amp;P / &amp;N</oddFooter>
  </headerFooter>
  <rowBreaks count="3" manualBreakCount="3">
    <brk id="62" max="16383" man="1"/>
    <brk id="130" max="16383" man="1"/>
    <brk id="185"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B118-D1AD-4AE3-972A-52CD3024F5E0}">
  <sheetPr>
    <pageSetUpPr fitToPage="1"/>
  </sheetPr>
  <dimension ref="A1:F47"/>
  <sheetViews>
    <sheetView view="pageBreakPreview" topLeftCell="A12" zoomScaleNormal="100" zoomScaleSheetLayoutView="100" workbookViewId="0">
      <selection activeCell="C29" sqref="C29"/>
    </sheetView>
  </sheetViews>
  <sheetFormatPr defaultColWidth="9.140625" defaultRowHeight="11.25" x14ac:dyDescent="0.2"/>
  <cols>
    <col min="1" max="1" width="9.140625" style="123"/>
    <col min="2" max="2" width="9.140625" style="134"/>
    <col min="3" max="3" width="200.7109375" style="123" customWidth="1"/>
    <col min="4" max="4" width="18.42578125" style="123" bestFit="1" customWidth="1"/>
    <col min="5" max="16384" width="9.140625" style="123"/>
  </cols>
  <sheetData>
    <row r="1" spans="1:6" ht="15" customHeight="1" x14ac:dyDescent="0.2">
      <c r="A1" s="122"/>
      <c r="B1" s="122"/>
      <c r="C1" s="122"/>
      <c r="D1" s="128"/>
    </row>
    <row r="2" spans="1:6" ht="15" customHeight="1" x14ac:dyDescent="0.2">
      <c r="A2" s="122"/>
      <c r="B2" s="8" t="s">
        <v>181</v>
      </c>
      <c r="C2" s="129"/>
      <c r="D2" s="126"/>
      <c r="E2" s="126"/>
      <c r="F2" s="126"/>
    </row>
    <row r="3" spans="1:6" ht="15" x14ac:dyDescent="0.2">
      <c r="A3" s="122"/>
      <c r="B3" s="125"/>
      <c r="C3" s="125"/>
      <c r="D3" s="126"/>
      <c r="E3" s="126"/>
      <c r="F3" s="126"/>
    </row>
    <row r="4" spans="1:6" x14ac:dyDescent="0.2">
      <c r="A4" s="122"/>
      <c r="B4" s="124">
        <v>1</v>
      </c>
      <c r="C4" s="124" t="s">
        <v>198</v>
      </c>
      <c r="D4" s="126"/>
      <c r="E4" s="126"/>
      <c r="F4" s="126"/>
    </row>
    <row r="5" spans="1:6" ht="22.5" x14ac:dyDescent="0.2">
      <c r="A5" s="122"/>
      <c r="B5" s="130"/>
      <c r="C5" s="131" t="s">
        <v>187</v>
      </c>
      <c r="D5" s="126"/>
      <c r="E5" s="126"/>
      <c r="F5" s="126"/>
    </row>
    <row r="6" spans="1:6" ht="15" x14ac:dyDescent="0.2">
      <c r="A6" s="122"/>
      <c r="B6" s="130"/>
      <c r="C6" s="125"/>
      <c r="D6" s="126"/>
      <c r="E6" s="126"/>
      <c r="F6" s="126"/>
    </row>
    <row r="7" spans="1:6" x14ac:dyDescent="0.2">
      <c r="A7" s="122"/>
      <c r="B7" s="124">
        <v>2</v>
      </c>
      <c r="C7" s="124" t="s">
        <v>199</v>
      </c>
      <c r="D7" s="126"/>
      <c r="E7" s="126"/>
      <c r="F7" s="126"/>
    </row>
    <row r="8" spans="1:6" x14ac:dyDescent="0.2">
      <c r="A8" s="122"/>
      <c r="B8" s="124"/>
      <c r="C8" s="131" t="s">
        <v>193</v>
      </c>
      <c r="D8" s="126"/>
      <c r="E8" s="126"/>
      <c r="F8" s="126"/>
    </row>
    <row r="9" spans="1:6" ht="15" x14ac:dyDescent="0.2">
      <c r="A9" s="122"/>
      <c r="B9" s="124"/>
      <c r="C9" s="125"/>
      <c r="D9" s="126"/>
      <c r="E9" s="126"/>
      <c r="F9" s="126"/>
    </row>
    <row r="10" spans="1:6" x14ac:dyDescent="0.2">
      <c r="A10" s="122"/>
      <c r="B10" s="124">
        <v>3</v>
      </c>
      <c r="C10" s="124" t="s">
        <v>200</v>
      </c>
      <c r="D10" s="126"/>
      <c r="E10" s="126"/>
      <c r="F10" s="126"/>
    </row>
    <row r="11" spans="1:6" ht="22.5" x14ac:dyDescent="0.2">
      <c r="A11" s="122"/>
      <c r="B11" s="124"/>
      <c r="C11" s="131" t="s">
        <v>201</v>
      </c>
      <c r="D11" s="126"/>
      <c r="E11" s="126"/>
      <c r="F11" s="126"/>
    </row>
    <row r="12" spans="1:6" ht="15" x14ac:dyDescent="0.2">
      <c r="A12" s="122"/>
      <c r="B12" s="124"/>
      <c r="C12" s="125"/>
      <c r="D12" s="126"/>
      <c r="E12" s="126"/>
      <c r="F12" s="126"/>
    </row>
    <row r="13" spans="1:6" x14ac:dyDescent="0.2">
      <c r="A13" s="122"/>
      <c r="B13" s="124">
        <v>4</v>
      </c>
      <c r="C13" s="124" t="s">
        <v>202</v>
      </c>
      <c r="D13" s="132"/>
      <c r="E13" s="126"/>
      <c r="F13" s="126"/>
    </row>
    <row r="14" spans="1:6" ht="22.5" x14ac:dyDescent="0.2">
      <c r="A14" s="122"/>
      <c r="B14" s="124"/>
      <c r="C14" s="131" t="s">
        <v>183</v>
      </c>
      <c r="D14" s="126"/>
      <c r="E14" s="126"/>
      <c r="F14" s="126"/>
    </row>
    <row r="15" spans="1:6" ht="15" x14ac:dyDescent="0.2">
      <c r="A15" s="122"/>
      <c r="B15" s="124"/>
      <c r="C15" s="125"/>
      <c r="D15" s="126"/>
      <c r="E15" s="126"/>
      <c r="F15" s="126"/>
    </row>
    <row r="16" spans="1:6" x14ac:dyDescent="0.2">
      <c r="A16" s="122"/>
      <c r="B16" s="124">
        <v>5</v>
      </c>
      <c r="C16" s="124" t="s">
        <v>203</v>
      </c>
      <c r="D16" s="132"/>
      <c r="E16" s="126"/>
      <c r="F16" s="126"/>
    </row>
    <row r="17" spans="1:6" ht="33.75" x14ac:dyDescent="0.2">
      <c r="A17" s="122"/>
      <c r="B17" s="124"/>
      <c r="C17" s="131" t="s">
        <v>204</v>
      </c>
      <c r="D17" s="126"/>
      <c r="E17" s="126"/>
      <c r="F17" s="126"/>
    </row>
    <row r="18" spans="1:6" ht="15" x14ac:dyDescent="0.2">
      <c r="A18" s="122"/>
      <c r="B18" s="124"/>
      <c r="C18" s="125"/>
      <c r="D18" s="126"/>
      <c r="E18" s="126"/>
      <c r="F18" s="126"/>
    </row>
    <row r="19" spans="1:6" x14ac:dyDescent="0.2">
      <c r="A19" s="122"/>
      <c r="B19" s="124">
        <v>6</v>
      </c>
      <c r="C19" s="124" t="s">
        <v>205</v>
      </c>
      <c r="D19" s="126"/>
      <c r="E19" s="126"/>
      <c r="F19" s="126"/>
    </row>
    <row r="20" spans="1:6" ht="78.75" x14ac:dyDescent="0.2">
      <c r="A20" s="122"/>
      <c r="B20" s="124"/>
      <c r="C20" s="131" t="s">
        <v>206</v>
      </c>
      <c r="D20" s="132"/>
      <c r="E20" s="126"/>
      <c r="F20" s="126"/>
    </row>
    <row r="21" spans="1:6" ht="15" customHeight="1" x14ac:dyDescent="0.2">
      <c r="A21" s="122"/>
      <c r="B21" s="124"/>
      <c r="C21" s="126"/>
      <c r="D21" s="126"/>
      <c r="E21" s="126"/>
      <c r="F21" s="126"/>
    </row>
    <row r="22" spans="1:6" ht="15" customHeight="1" x14ac:dyDescent="0.2">
      <c r="A22" s="122"/>
      <c r="B22" s="126"/>
      <c r="C22" s="126"/>
      <c r="D22" s="126"/>
      <c r="E22" s="126"/>
      <c r="F22" s="126"/>
    </row>
    <row r="23" spans="1:6" ht="15" customHeight="1" x14ac:dyDescent="0.2">
      <c r="A23" s="122"/>
      <c r="B23" s="126"/>
      <c r="C23" s="126"/>
      <c r="D23" s="126"/>
      <c r="E23" s="126"/>
      <c r="F23" s="126"/>
    </row>
    <row r="24" spans="1:6" ht="15" customHeight="1" x14ac:dyDescent="0.2">
      <c r="A24" s="122"/>
      <c r="B24" s="126"/>
      <c r="C24" s="126"/>
      <c r="D24" s="126"/>
      <c r="E24" s="126"/>
      <c r="F24" s="126"/>
    </row>
    <row r="25" spans="1:6" ht="15" customHeight="1" x14ac:dyDescent="0.2">
      <c r="A25" s="122"/>
      <c r="B25" s="126"/>
      <c r="C25" s="126"/>
      <c r="D25" s="126"/>
      <c r="E25" s="126"/>
      <c r="F25" s="126"/>
    </row>
    <row r="26" spans="1:6" ht="15" customHeight="1" x14ac:dyDescent="0.2">
      <c r="A26" s="122"/>
      <c r="B26" s="126"/>
      <c r="C26" s="126"/>
      <c r="D26" s="126"/>
      <c r="E26" s="126"/>
      <c r="F26" s="126"/>
    </row>
    <row r="27" spans="1:6" ht="15" customHeight="1" x14ac:dyDescent="0.2">
      <c r="A27" s="122"/>
      <c r="B27" s="133"/>
      <c r="C27" s="126"/>
      <c r="D27" s="126"/>
      <c r="E27" s="126"/>
      <c r="F27" s="126"/>
    </row>
    <row r="28" spans="1:6" ht="15" customHeight="1" x14ac:dyDescent="0.2">
      <c r="A28" s="122"/>
      <c r="C28" s="126"/>
    </row>
    <row r="29" spans="1:6" ht="15" customHeight="1" x14ac:dyDescent="0.2">
      <c r="A29" s="122"/>
      <c r="C29" s="126"/>
    </row>
    <row r="30" spans="1:6" ht="15" customHeight="1" x14ac:dyDescent="0.2">
      <c r="A30" s="122"/>
      <c r="C30" s="126"/>
    </row>
    <row r="31" spans="1:6" ht="15" customHeight="1" x14ac:dyDescent="0.2">
      <c r="A31" s="122"/>
      <c r="C31" s="126"/>
    </row>
    <row r="32" spans="1:6" ht="15" customHeight="1" x14ac:dyDescent="0.2">
      <c r="A32" s="122"/>
      <c r="C32" s="126"/>
    </row>
    <row r="33" spans="1:3" ht="15" customHeight="1" x14ac:dyDescent="0.2">
      <c r="A33" s="122"/>
      <c r="C33" s="126"/>
    </row>
    <row r="34" spans="1:3" ht="15" customHeight="1" x14ac:dyDescent="0.2">
      <c r="A34" s="122"/>
    </row>
    <row r="35" spans="1:3" ht="15" customHeight="1" x14ac:dyDescent="0.2">
      <c r="A35" s="122"/>
    </row>
    <row r="36" spans="1:3" ht="15" customHeight="1" x14ac:dyDescent="0.2">
      <c r="A36" s="122"/>
    </row>
    <row r="37" spans="1:3" ht="15" customHeight="1" x14ac:dyDescent="0.2">
      <c r="A37" s="122"/>
    </row>
    <row r="38" spans="1:3" ht="15" customHeight="1" x14ac:dyDescent="0.2">
      <c r="A38" s="122"/>
    </row>
    <row r="39" spans="1:3" ht="15" customHeight="1" x14ac:dyDescent="0.2">
      <c r="A39" s="122"/>
    </row>
    <row r="40" spans="1:3" ht="15" customHeight="1" x14ac:dyDescent="0.2">
      <c r="A40" s="122"/>
    </row>
    <row r="41" spans="1:3" ht="15" customHeight="1" x14ac:dyDescent="0.2">
      <c r="A41" s="122"/>
    </row>
    <row r="42" spans="1:3" ht="15" customHeight="1" x14ac:dyDescent="0.2">
      <c r="A42" s="122"/>
    </row>
    <row r="43" spans="1:3" ht="15" customHeight="1" x14ac:dyDescent="0.2">
      <c r="A43" s="122"/>
    </row>
    <row r="44" spans="1:3" ht="15" customHeight="1" x14ac:dyDescent="0.2">
      <c r="A44" s="122"/>
    </row>
    <row r="45" spans="1:3" ht="15" customHeight="1" x14ac:dyDescent="0.2">
      <c r="A45" s="122"/>
    </row>
    <row r="46" spans="1:3" ht="15" customHeight="1" x14ac:dyDescent="0.2">
      <c r="A46" s="122"/>
    </row>
    <row r="47" spans="1:3" x14ac:dyDescent="0.2">
      <c r="A47" s="122"/>
    </row>
  </sheetData>
  <printOptions horizontalCentered="1"/>
  <pageMargins left="0.78740157480314965" right="0.78740157480314965" top="1.1811023622047245" bottom="0.78740157480314965" header="0.59055118110236227" footer="0.59055118110236227"/>
  <pageSetup paperSize="9" scale="62" orientation="landscape" r:id="rId1"/>
  <headerFooter scaleWithDoc="0" alignWithMargins="0">
    <oddHeader>&amp;L[insert picture]&amp;R&amp;G</oddHeader>
    <oddFooter>&amp;R&amp;"Verdana,Normal"&amp;9&amp;P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542daadbe8452e533bb191b1af4d9e03">
  <xsd:schema xmlns:xsd="http://www.w3.org/2001/XMLSchema" xmlns:xs="http://www.w3.org/2001/XMLSchema" xmlns:p="http://schemas.microsoft.com/office/2006/metadata/properties" xmlns:ns1="http://schemas.microsoft.com/sharepoint/v3" targetNamespace="http://schemas.microsoft.com/office/2006/metadata/properties" ma:root="true" ma:fieldsID="f42f21fbdac6d7e10c21b9b1673e15a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7A18E8-5B2B-4840-AB71-A5CC3D620323}"/>
</file>

<file path=customXml/itemProps2.xml><?xml version="1.0" encoding="utf-8"?>
<ds:datastoreItem xmlns:ds="http://schemas.openxmlformats.org/officeDocument/2006/customXml" ds:itemID="{2A96C047-AABC-4CB9-B4F7-BFB996B4A6EA}"/>
</file>

<file path=customXml/itemProps3.xml><?xml version="1.0" encoding="utf-8"?>
<ds:datastoreItem xmlns:ds="http://schemas.openxmlformats.org/officeDocument/2006/customXml" ds:itemID="{2FCC4D54-FF87-4549-9191-FBEE964D14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December 2025</vt:lpstr>
      <vt:lpstr>Notes</vt:lpstr>
      <vt:lpstr>'December 2025'!Print_Area</vt:lpstr>
      <vt:lpstr>Notes!Print_Area</vt:lpstr>
    </vt:vector>
  </TitlesOfParts>
  <Company>CGD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Carolina Carmo (DMF)</dc:creator>
  <cp:lastModifiedBy>Carolina Carmo (DMF)</cp:lastModifiedBy>
  <dcterms:created xsi:type="dcterms:W3CDTF">2026-01-27T11:07:02Z</dcterms:created>
  <dcterms:modified xsi:type="dcterms:W3CDTF">2026-01-27T11:45:28Z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0x010100384A1EA9B56A044F8C795FC651E47C61</vt:lpwstr>
  </property>
</Properties>
</file>